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uv - Stavebné úpravy MR ,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'uv - Stavebné úpravy MR ,...'!$C$132:$K$189</definedName>
    <definedName name="_xlnm.Print_Area" localSheetId="1">'uv - Stavebné úpravy MR ,...'!$C$4:$J$41,'uv - Stavebné úpravy MR ,...'!$C$50:$J$76,'uv - Stavebné úpravy MR ,...'!$C$82:$J$114,'uv - Stavebné úpravy MR ,...'!$C$120:$J$189</definedName>
    <definedName name="_xlnm.Print_Titles" localSheetId="1">'uv - Stavebné úpravy MR ,...'!$132:$132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J129"/>
  <c r="F129"/>
  <c r="F127"/>
  <c r="E125"/>
  <c r="BI112"/>
  <c r="BH112"/>
  <c r="BG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J91"/>
  <c r="F91"/>
  <c r="F89"/>
  <c r="E87"/>
  <c r="J24"/>
  <c r="E24"/>
  <c r="J130"/>
  <c r="J23"/>
  <c r="J18"/>
  <c r="E18"/>
  <c r="F130"/>
  <c r="J17"/>
  <c r="J12"/>
  <c r="J127"/>
  <c r="E7"/>
  <c r="E123"/>
  <c i="1" r="L90"/>
  <c r="AM90"/>
  <c r="AM89"/>
  <c r="L89"/>
  <c r="AM87"/>
  <c r="L87"/>
  <c r="L85"/>
  <c r="L84"/>
  <c i="2" r="J189"/>
  <c r="J188"/>
  <c r="J186"/>
  <c r="BK183"/>
  <c r="BK181"/>
  <c r="BK179"/>
  <c r="J177"/>
  <c r="J175"/>
  <c r="J172"/>
  <c r="BK170"/>
  <c r="BK166"/>
  <c r="J164"/>
  <c r="J162"/>
  <c r="BK160"/>
  <c r="J158"/>
  <c r="BK155"/>
  <c r="BK153"/>
  <c r="J151"/>
  <c r="J149"/>
  <c r="BK145"/>
  <c r="J142"/>
  <c r="J138"/>
  <c r="J183"/>
  <c r="BK182"/>
  <c r="J180"/>
  <c r="BK177"/>
  <c r="BK175"/>
  <c r="BK172"/>
  <c r="J170"/>
  <c r="J166"/>
  <c r="BK165"/>
  <c r="BK162"/>
  <c r="J160"/>
  <c r="BK158"/>
  <c r="J155"/>
  <c r="J153"/>
  <c r="BK152"/>
  <c r="BK150"/>
  <c r="J145"/>
  <c r="BK142"/>
  <c r="BK138"/>
  <c i="1" r="AS94"/>
  <c i="2" r="BK189"/>
  <c r="BK188"/>
  <c r="BK186"/>
  <c r="J185"/>
  <c r="J182"/>
  <c r="BK180"/>
  <c r="J178"/>
  <c r="BK176"/>
  <c r="BK174"/>
  <c r="BK171"/>
  <c r="BK168"/>
  <c r="J165"/>
  <c r="BK163"/>
  <c r="J161"/>
  <c r="J159"/>
  <c r="BK157"/>
  <c r="J154"/>
  <c r="J152"/>
  <c r="J150"/>
  <c r="J147"/>
  <c r="BK144"/>
  <c r="J140"/>
  <c r="BK136"/>
  <c r="BK185"/>
  <c r="J181"/>
  <c r="J179"/>
  <c r="BK178"/>
  <c r="J176"/>
  <c r="J174"/>
  <c r="J171"/>
  <c r="J168"/>
  <c r="BK164"/>
  <c r="J163"/>
  <c r="BK161"/>
  <c r="BK159"/>
  <c r="J157"/>
  <c r="BK154"/>
  <c r="BK151"/>
  <c r="BK149"/>
  <c r="BK147"/>
  <c r="J144"/>
  <c r="BK140"/>
  <c r="J136"/>
  <c l="1" r="P135"/>
  <c r="T135"/>
  <c r="R148"/>
  <c r="BK156"/>
  <c r="J156"/>
  <c r="J100"/>
  <c r="R156"/>
  <c r="BK167"/>
  <c r="J167"/>
  <c r="J101"/>
  <c r="R167"/>
  <c r="BK184"/>
  <c r="J184"/>
  <c r="J102"/>
  <c r="P184"/>
  <c r="T184"/>
  <c r="R187"/>
  <c r="BK135"/>
  <c r="J135"/>
  <c r="J98"/>
  <c r="R135"/>
  <c r="BK148"/>
  <c r="J148"/>
  <c r="J99"/>
  <c r="P148"/>
  <c r="T148"/>
  <c r="P156"/>
  <c r="T156"/>
  <c r="P167"/>
  <c r="T167"/>
  <c r="R184"/>
  <c r="BK187"/>
  <c r="J187"/>
  <c r="J103"/>
  <c r="P187"/>
  <c r="T187"/>
  <c r="J89"/>
  <c r="F92"/>
  <c r="J92"/>
  <c r="BF136"/>
  <c r="BF138"/>
  <c r="BF142"/>
  <c r="BF144"/>
  <c r="BF150"/>
  <c r="BF152"/>
  <c r="BF153"/>
  <c r="BF154"/>
  <c r="BF158"/>
  <c r="BF159"/>
  <c r="BF161"/>
  <c r="BF162"/>
  <c r="BF164"/>
  <c r="BF165"/>
  <c r="BF170"/>
  <c r="BF172"/>
  <c r="BF174"/>
  <c r="BF175"/>
  <c r="BF176"/>
  <c r="BF178"/>
  <c r="BF179"/>
  <c r="E85"/>
  <c r="BF140"/>
  <c r="BF145"/>
  <c r="BF147"/>
  <c r="BF149"/>
  <c r="BF151"/>
  <c r="BF155"/>
  <c r="BF157"/>
  <c r="BF160"/>
  <c r="BF163"/>
  <c r="BF166"/>
  <c r="BF168"/>
  <c r="BF171"/>
  <c r="BF177"/>
  <c r="BF180"/>
  <c r="BF181"/>
  <c r="BF182"/>
  <c r="BF183"/>
  <c r="BF185"/>
  <c r="BF186"/>
  <c r="BF188"/>
  <c r="BF189"/>
  <c r="F35"/>
  <c i="1" r="AZ95"/>
  <c r="AZ94"/>
  <c r="W29"/>
  <c i="2" r="F39"/>
  <c i="1" r="BD95"/>
  <c r="BD94"/>
  <c r="W33"/>
  <c i="2" r="F37"/>
  <c i="1" r="BB95"/>
  <c r="BB94"/>
  <c r="W31"/>
  <c i="2" r="J35"/>
  <c i="1" r="AV95"/>
  <c i="2" r="F38"/>
  <c i="1" r="BC95"/>
  <c r="BC94"/>
  <c r="AY94"/>
  <c i="2" l="1" r="R134"/>
  <c r="R133"/>
  <c r="T134"/>
  <c r="T133"/>
  <c r="P134"/>
  <c r="P133"/>
  <c i="1" r="AU95"/>
  <c i="2" r="BK134"/>
  <c r="J134"/>
  <c r="J97"/>
  <c i="1" r="AU94"/>
  <c r="W32"/>
  <c r="AX94"/>
  <c r="AV94"/>
  <c r="AK29"/>
  <c i="2" l="1" r="BK133"/>
  <c r="J133"/>
  <c r="J96"/>
  <c r="J30"/>
  <c r="J112"/>
  <c r="J106"/>
  <c r="J31"/>
  <c r="J32"/>
  <c i="1" r="AG95"/>
  <c r="AG94"/>
  <c r="AK26"/>
  <c i="2" l="1" r="BF112"/>
  <c r="J36"/>
  <c i="1" r="AW95"/>
  <c r="AT95"/>
  <c r="AN95"/>
  <c i="2" r="J114"/>
  <c l="1" r="J41"/>
  <c r="F36"/>
  <c i="1" r="BA95"/>
  <c r="BA94"/>
  <c r="W30"/>
  <c l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<sst xmlns="http://schemas.openxmlformats.org/spreadsheetml/2006/main">
  <si>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</si>
  <si>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</si>
  <si>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</si>
  <si>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</si>
  <si>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{dcee110b-3ddc-482c-ab63-05524a2fe3fd}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</si>
  <si>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</si>
  <si>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</si>
  <si>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</si>
  <si>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</si>
  <si>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</si>
  <si>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</si>
  <si>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</si>
  <si>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</si>
  <si>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uv-TN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</si>
  <si>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</si>
  <si>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</si>
  <si>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Stavebné úpravy pracoviska magnetickej rezonancie FN Trenčín,Legionárska 28,Trenčín</t>
  </si>
  <si>
    <t>JKSO:</t>
  </si>
  <si>
    <t>KS:</t>
  </si>
  <si>
    <t>Miesto:</t>
  </si>
  <si>
    <t>Trenčín</t>
  </si>
  <si>
    <t>Dátum:</t>
  </si>
  <si>
    <t>27. 7. 2022</t>
  </si>
  <si>
    <t>Objednávateľ:</t>
  </si>
  <si>
    <t>IČO:</t>
  </si>
  <si>
    <t xml:space="preserve"> FN Trenčín,Legionárska 28,Trenčín</t>
  </si>
  <si>
    <t>IČ DPH:</t>
  </si>
  <si>
    <t>Zhotoviteľ:</t>
  </si>
  <si>
    <t>Vyplň údaj</t>
  </si>
  <si>
    <t>Projektant:</t>
  </si>
  <si>
    <t xml:space="preserve">Ing.Alexander  Szekely 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</si>
  <si>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</si>
  <si>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</si>
  <si>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</si>
  <si>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</si>
  <si>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</si>
  <si>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</si>
  <si>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</si>
  <si>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</si>
  <si>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</si>
  <si>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</si>
  <si>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</si>
  <si>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</si>
  <si>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</si>
  <si>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</si>
  <si>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</si>
  <si>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</si>
  <si>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</si>
  <si>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</si>
  <si>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</si>
  <si>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</si>
  <si>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</si>
  <si>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</si>
  <si>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</si>
  <si>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</si>
  <si>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</si>
  <si>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</si>
  <si>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</si>
  <si>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</si>
  <si>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</si>
  <si>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</si>
  <si>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</si>
  <si>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</si>
  <si>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</si>
  <si>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</si>
  <si>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</si>
  <si>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</si>
  <si>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</si>
  <si>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</si>
  <si>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</si>
  <si>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</si>
  <si>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</si>
  <si>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</si>
  <si>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</si>
  <si>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</si>
  <si>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</si>
  <si>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</si>
  <si>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</si>
  <si>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</si>
  <si>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</si>
  <si>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uv</t>
  </si>
  <si>
    <t>Stavebné úpravy MR ,Ústredné vykurovanie</t>
  </si>
  <si>
    <t>STA</t>
  </si>
  <si>
    <t>1</t>
  </si>
  <si>
    <t>{c43d109d-aed5-4962-bdab-09398f3f8594}</t>
  </si>
  <si>
    <t>KRYCÍ LIST ROZPOČTU</t>
  </si>
  <si>
    <t>Objekt:</t>
  </si>
  <si>
    <t>uv - Stavebné úpravy MR ,Ústredné vykurovanie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</si>
  <si>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</si>
  <si>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</si>
  <si>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</si>
  <si>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</si>
  <si>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</si>
  <si>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</si>
  <si>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</si>
  <si>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PSV - Práce a dodávky PSV</t>
  </si>
  <si>
    <t xml:space="preserve">    713 - Izolácie tepelné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</si>
  <si>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</si>
  <si>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</si>
  <si>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</si>
  <si>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783 - Nátery</t>
  </si>
  <si>
    <t>HZS - Hodinové zúčtovacie sadzby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</si>
  <si>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</si>
  <si>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</si>
  <si>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</si>
  <si>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</si>
  <si>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</si>
  <si>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</si>
  <si>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</si>
  <si>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</si>
  <si>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</si>
  <si>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</si>
  <si>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</si>
  <si>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</si>
  <si>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</si>
  <si>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</si>
  <si>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</si>
  <si>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</si>
  <si>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</si>
  <si>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</si>
  <si>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</si>
  <si>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</si>
  <si>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</si>
  <si>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</si>
  <si>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</si>
  <si>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</si>
  <si>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</si>
  <si>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ROZPOCET</t>
  </si>
  <si>
    <t>713</t>
  </si>
  <si>
    <t>Izolácie tepelné</t>
  </si>
  <si>
    <t>K</t>
  </si>
  <si>
    <t>713482111.S</t>
  </si>
  <si>
    <t>Montáž trubíc z PE, hr.do 10 mm,vnút.priemer do 38 mm</t>
  </si>
  <si>
    <t>m</t>
  </si>
  <si>
    <t>16</t>
  </si>
  <si>
    <t>546533562</t>
  </si>
  <si>
    <t>VV</t>
  </si>
  <si>
    <t>45+40+20</t>
  </si>
  <si>
    <t>M</t>
  </si>
  <si>
    <t>283310000500.S</t>
  </si>
  <si>
    <t>Izolačná PE trubica dxhr. 22x6 mm, nenadrezaná, na izolovanie rozvodov vody, kúrenia, zdravotechniky</t>
  </si>
  <si>
    <t>32</t>
  </si>
  <si>
    <t>1369838499</t>
  </si>
  <si>
    <t>45*1,02 'Prepočítané koeficientom množstva</t>
  </si>
  <si>
    <t>3</t>
  </si>
  <si>
    <t>283310001500.S</t>
  </si>
  <si>
    <t>Izolačná PE trubica dxhr. 28x9 mm, nadrezaná, na izolovanie rozvodov vody, kúrenia, zdravotechniky</t>
  </si>
  <si>
    <t>1205409929</t>
  </si>
  <si>
    <t>40*1,02 'Prepočítané koeficientom množstva</t>
  </si>
  <si>
    <t>4</t>
  </si>
  <si>
    <t>283310001600.S</t>
  </si>
  <si>
    <t>Izolačná PE trubica dxhr. 35x9 mm, nadrezaná, na izolovanie rozvodov vody, kúrenia, zdravotechniky</t>
  </si>
  <si>
    <t>-845200163</t>
  </si>
  <si>
    <t>20*1,02 'Prepočítané koeficientom množstva</t>
  </si>
  <si>
    <t>5</t>
  </si>
  <si>
    <t>713482122.S</t>
  </si>
  <si>
    <t>Montáž trubíc z PE, hr.15-20 mm,vnút.priemer 39-70 mm</t>
  </si>
  <si>
    <t>17900352</t>
  </si>
  <si>
    <t>6</t>
  </si>
  <si>
    <t>283310003500.S</t>
  </si>
  <si>
    <t>Izolačná PE trubica dxhr. 42x13 mm, nadrezaná, na izolovanie rozvodov vody, kúrenia, zdravotechniky</t>
  </si>
  <si>
    <t>336723133</t>
  </si>
  <si>
    <t>11*1,02 'Prepočítané koeficientom množstva</t>
  </si>
  <si>
    <t>7</t>
  </si>
  <si>
    <t>998713201.S</t>
  </si>
  <si>
    <t>Presun hmôt pre izolácie tepelné v objektoch výšky do 6 m</t>
  </si>
  <si>
    <t>%</t>
  </si>
  <si>
    <t>1413838344</t>
  </si>
  <si>
    <t>733</t>
  </si>
  <si>
    <t>Ústredné kúrenie - rozvodné potrubie</t>
  </si>
  <si>
    <t>8</t>
  </si>
  <si>
    <t>733111103.S</t>
  </si>
  <si>
    <t>Potrubie z rúrok závitových oceľových bezšvových bežných nízkotlakových DN 15</t>
  </si>
  <si>
    <t>-766869515</t>
  </si>
  <si>
    <t>9</t>
  </si>
  <si>
    <t>733111104.S</t>
  </si>
  <si>
    <t>Potrubie z rúrok závitových oceľových bezšvových bežných nízkotlakových DN 20</t>
  </si>
  <si>
    <t>-1183545963</t>
  </si>
  <si>
    <t>10</t>
  </si>
  <si>
    <t>733111105.S</t>
  </si>
  <si>
    <t>Potrubie z rúrok závitových oceľových bezšvových bežných nízkotlakových DN 25</t>
  </si>
  <si>
    <t>-1071795082</t>
  </si>
  <si>
    <t>11</t>
  </si>
  <si>
    <t>733111106.S</t>
  </si>
  <si>
    <t>Potrubie z rúrok závitových oceľových bezšvových bežných nízkotlakových DN 32</t>
  </si>
  <si>
    <t>2044967953</t>
  </si>
  <si>
    <t>12</t>
  </si>
  <si>
    <t>733113113.S</t>
  </si>
  <si>
    <t>Potrubie z rúrok závitových Príplatok k cene za zhotovenie prípojky z oceľ. rúrok závitových DN 15</t>
  </si>
  <si>
    <t>ks</t>
  </si>
  <si>
    <t>-477558396</t>
  </si>
  <si>
    <t>13</t>
  </si>
  <si>
    <t>733190107.S</t>
  </si>
  <si>
    <t>Tlaková skúška potrubia z oceľových rúrok závitových</t>
  </si>
  <si>
    <t>-50775630</t>
  </si>
  <si>
    <t>14</t>
  </si>
  <si>
    <t>998733201.S</t>
  </si>
  <si>
    <t>Presun hmôt pre rozvody potrubia v objektoch výšky do 6 m</t>
  </si>
  <si>
    <t>-65010206</t>
  </si>
  <si>
    <t>734</t>
  </si>
  <si>
    <t>Ústredné kúrenie - armatúry</t>
  </si>
  <si>
    <t>15</t>
  </si>
  <si>
    <t>734213250.S</t>
  </si>
  <si>
    <t>Montáž ventilu odvzdušňovacieho závitového automatického G 1/2</t>
  </si>
  <si>
    <t>240941997</t>
  </si>
  <si>
    <t>551210009500.S</t>
  </si>
  <si>
    <t>Ventil odvzdušňovací automatický, 1/2"</t>
  </si>
  <si>
    <t>1837463500</t>
  </si>
  <si>
    <t>17</t>
  </si>
  <si>
    <t>734224015.S</t>
  </si>
  <si>
    <t>Montáž guľového kohúta závitového G 5/4</t>
  </si>
  <si>
    <t>-1995638432</t>
  </si>
  <si>
    <t>18</t>
  </si>
  <si>
    <t>551210044900.S</t>
  </si>
  <si>
    <t>Guľový ventil 1 1/4”, páčka chróm</t>
  </si>
  <si>
    <t>1214286286</t>
  </si>
  <si>
    <t>19</t>
  </si>
  <si>
    <t>734232000.S5</t>
  </si>
  <si>
    <t>Montáž uzatváracieho ventilu pre kúrenie DN 15</t>
  </si>
  <si>
    <t>-992223716</t>
  </si>
  <si>
    <t>551240000700.S4</t>
  </si>
  <si>
    <t>Kohút radiátorový priamy V 4524 1/2", pre ústredné kúrenie</t>
  </si>
  <si>
    <t>709682061</t>
  </si>
  <si>
    <t>21</t>
  </si>
  <si>
    <t>734261223.S</t>
  </si>
  <si>
    <t>Závitový medzikus Ve 4308 - priamy G 1/2</t>
  </si>
  <si>
    <t>-1711735859</t>
  </si>
  <si>
    <t>22</t>
  </si>
  <si>
    <t>734291113.S</t>
  </si>
  <si>
    <t>Ostané armatúry, kohútik plniaci a vypúšťací normy 13 7061, PN 1,0/100st. C G 1/2</t>
  </si>
  <si>
    <t>-1080291073</t>
  </si>
  <si>
    <t>23</t>
  </si>
  <si>
    <t>734494213.S</t>
  </si>
  <si>
    <t>Ostatné meracie armatúry, návarok s rúrkovým závitom akosť mat. 22 353.0 G 1/2</t>
  </si>
  <si>
    <t>-399380181</t>
  </si>
  <si>
    <t>24</t>
  </si>
  <si>
    <t>998734201.S</t>
  </si>
  <si>
    <t>Presun hmôt pre armatúry v objektoch výšky do 6 m</t>
  </si>
  <si>
    <t>1040381723</t>
  </si>
  <si>
    <t>735</t>
  </si>
  <si>
    <t>Ústredné kúrenie - vykurovacie telesá</t>
  </si>
  <si>
    <t>25</t>
  </si>
  <si>
    <t>735154140.S</t>
  </si>
  <si>
    <t>Montáž vykurovacieho telesa panelového dvojradového výšky 600 mm/ dĺžky 400-600 mm</t>
  </si>
  <si>
    <t>-1077961341</t>
  </si>
  <si>
    <t>4+1</t>
  </si>
  <si>
    <t>26</t>
  </si>
  <si>
    <t>K00216004009016011</t>
  </si>
  <si>
    <t>Oceľové panelové radiátory KORAD 21K 600x400, s bočným pripojením, s 2 panelmi a 1 konvektorom</t>
  </si>
  <si>
    <t>397719518</t>
  </si>
  <si>
    <t>27</t>
  </si>
  <si>
    <t>K00216006009016011</t>
  </si>
  <si>
    <t>Oceľové panelové radiátory KORAD 21K 600x600, s bočným pripojením, s 2 panelmi a 1 konvektorom</t>
  </si>
  <si>
    <t>262148964</t>
  </si>
  <si>
    <t>28</t>
  </si>
  <si>
    <t>735154141.S</t>
  </si>
  <si>
    <t>Montáž vykurovacieho telesa panelového dvojradového výšky 600 mm/ dĺžky 700-900 mm</t>
  </si>
  <si>
    <t>-1576211460</t>
  </si>
  <si>
    <t>2+1</t>
  </si>
  <si>
    <t>29</t>
  </si>
  <si>
    <t>K00216009009016011</t>
  </si>
  <si>
    <t>Oceľové panelové radiátory KORAD 21K 600x900, s bočným pripojením, s 2 panelmi a 1 konvektorom</t>
  </si>
  <si>
    <t>-635624195</t>
  </si>
  <si>
    <t>30</t>
  </si>
  <si>
    <t>K00226008009016011</t>
  </si>
  <si>
    <t>Oceľové panelové radiátory KORAD 22K 600x800, s bočným pripojením, s 2 panelmi a 2 konvektormi</t>
  </si>
  <si>
    <t>-1514487683</t>
  </si>
  <si>
    <t>31</t>
  </si>
  <si>
    <t>735154142.S</t>
  </si>
  <si>
    <t>Montáž vykurovacieho telesa panelového dvojradového výšky 600 mm/ dĺžky 1000-1200 mm</t>
  </si>
  <si>
    <t>928758349</t>
  </si>
  <si>
    <t>K00216012009016011</t>
  </si>
  <si>
    <t>Oceľové panelové radiátory KORAD 21K 600x1200, s bočným pripojením, s 2 panelmi a 1 konvektorom</t>
  </si>
  <si>
    <t>843736578</t>
  </si>
  <si>
    <t>33</t>
  </si>
  <si>
    <t>735154150.S</t>
  </si>
  <si>
    <t>Montáž vykurovacieho telesa panelového dvojradového výšky 900 mm/ dĺžky 400-600 mm</t>
  </si>
  <si>
    <t>-1974076276</t>
  </si>
  <si>
    <t>34</t>
  </si>
  <si>
    <t>K00229004009016011</t>
  </si>
  <si>
    <t>Oceľové panelové radiátory KORAD 22K 900x400, s bočným pripojením, s 2 panelmi a 2 konvektormi</t>
  </si>
  <si>
    <t>-491673086</t>
  </si>
  <si>
    <t>35</t>
  </si>
  <si>
    <t>735154151.S</t>
  </si>
  <si>
    <t>Montáž vykurovacieho telesa panelového dvojradového výšky 900 mm/ dĺžky 700-900 mm</t>
  </si>
  <si>
    <t>833412672</t>
  </si>
  <si>
    <t>36</t>
  </si>
  <si>
    <t>K00229008009016011</t>
  </si>
  <si>
    <t>Oceľové panelové radiátory KORAD 22K 900x800, s bočným pripojením, s 2 panelmi a 2 konvektormi</t>
  </si>
  <si>
    <t>-474360120</t>
  </si>
  <si>
    <t>37</t>
  </si>
  <si>
    <t>735158120.S</t>
  </si>
  <si>
    <t>Vykurovacie telesá panelové dvojradové, tlaková skúška telesa vodou</t>
  </si>
  <si>
    <t>553799490</t>
  </si>
  <si>
    <t>38</t>
  </si>
  <si>
    <t>998735201.S</t>
  </si>
  <si>
    <t>Presun hmôt pre vykurovacie telesá v objektoch výšky do 6 m</t>
  </si>
  <si>
    <t>-295903377</t>
  </si>
  <si>
    <t>783</t>
  </si>
  <si>
    <t>Nátery</t>
  </si>
  <si>
    <t>39</t>
  </si>
  <si>
    <t>783424140.S</t>
  </si>
  <si>
    <t>Nátery kov.potr.a armatúr syntetické potrubie do DN 50 mm dvojnás. so základným náterom - 105µm</t>
  </si>
  <si>
    <t>1881057089</t>
  </si>
  <si>
    <t>40</t>
  </si>
  <si>
    <t>783424740.S</t>
  </si>
  <si>
    <t>Nátery kov.potr.a armatúr syntetické potrubie do DN 50 mm základné - 35µm</t>
  </si>
  <si>
    <t>-933220942</t>
  </si>
  <si>
    <t>HZS</t>
  </si>
  <si>
    <t>Hodinové zúčtovacie sadzby</t>
  </si>
  <si>
    <t>41</t>
  </si>
  <si>
    <t>HZS000113.S2</t>
  </si>
  <si>
    <t>Stavebno montážne práce tlaková skúška</t>
  </si>
  <si>
    <t>hod</t>
  </si>
  <si>
    <t>512</t>
  </si>
  <si>
    <t>1504165956</t>
  </si>
  <si>
    <t>42</t>
  </si>
  <si>
    <t>HZS000113.S23</t>
  </si>
  <si>
    <t>Stavebno montážne práce vykurovacia skúška</t>
  </si>
  <si>
    <t>-1918347174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</si>
</sst>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="1" customFormat="1" ht="24.96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="1" customFormat="1" ht="12" customHeight="1">
      <c r="B5" s="19"/>
      <c r="D5" s="23" t="s">
        <v>12</v>
      </c>
      <c r="K5" s="24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14</v>
      </c>
      <c r="BS5" s="16" t="s">
        <v>6</v>
      </c>
    </row>
    <row r="6" s="1" customFormat="1" ht="36.96" customHeight="1">
      <c r="B6" s="19"/>
      <c r="D6" s="26" t="s">
        <v>15</v>
      </c>
      <c r="K6" s="27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17</v>
      </c>
      <c r="K7" s="24" t="s">
        <v>1</v>
      </c>
      <c r="AK7" s="29" t="s">
        <v>18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19</v>
      </c>
      <c r="K8" s="24" t="s">
        <v>20</v>
      </c>
      <c r="AK8" s="29" t="s">
        <v>21</v>
      </c>
      <c r="AN8" s="30" t="s">
        <v>22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23</v>
      </c>
      <c r="AK10" s="29" t="s">
        <v>24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25</v>
      </c>
      <c r="AK11" s="29" t="s">
        <v>26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27</v>
      </c>
      <c r="AK13" s="29" t="s">
        <v>24</v>
      </c>
      <c r="AN13" s="31" t="s">
        <v>28</v>
      </c>
      <c r="AR13" s="19"/>
      <c r="BE13" s="28"/>
      <c r="BS13" s="16" t="s">
        <v>6</v>
      </c>
    </row>
    <row r="14">
      <c r="B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N14" s="31" t="s">
        <v>28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29</v>
      </c>
      <c r="AK16" s="29" t="s">
        <v>24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30</v>
      </c>
      <c r="AK17" s="29" t="s">
        <v>26</v>
      </c>
      <c r="AN17" s="24" t="s">
        <v>1</v>
      </c>
      <c r="AR17" s="19"/>
      <c r="BE17" s="28"/>
      <c r="BS17" s="16" t="s">
        <v>31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32</v>
      </c>
      <c r="AK19" s="29" t="s">
        <v>24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33</v>
      </c>
      <c r="AK20" s="29" t="s">
        <v>26</v>
      </c>
      <c r="AN20" s="24" t="s">
        <v>1</v>
      </c>
      <c r="AR20" s="19"/>
      <c r="BE20" s="28"/>
      <c r="BS20" s="16" t="s">
        <v>31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34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39</v>
      </c>
      <c r="E29" s="3"/>
      <c r="F29" s="42" t="s">
        <v>40</v>
      </c>
      <c r="G29" s="3"/>
      <c r="H29" s="3"/>
      <c r="I29" s="3"/>
      <c r="J29" s="3"/>
      <c r="K29" s="3"/>
      <c r="L29" s="43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1"/>
      <c r="BE29" s="45"/>
    </row>
    <row r="30" s="3" customFormat="1" ht="14.4" customHeight="1">
      <c r="A30" s="3"/>
      <c r="B30" s="41"/>
      <c r="C30" s="3"/>
      <c r="D30" s="3"/>
      <c r="E30" s="3"/>
      <c r="F30" s="42" t="s">
        <v>41</v>
      </c>
      <c r="G30" s="3"/>
      <c r="H30" s="3"/>
      <c r="I30" s="3"/>
      <c r="J30" s="3"/>
      <c r="K30" s="3"/>
      <c r="L30" s="43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1"/>
      <c r="BE30" s="45"/>
    </row>
    <row r="31" hidden="1" s="3" customFormat="1" ht="14.4" customHeight="1">
      <c r="A31" s="3"/>
      <c r="B31" s="41"/>
      <c r="C31" s="3"/>
      <c r="D31" s="3"/>
      <c r="E31" s="3"/>
      <c r="F31" s="29" t="s">
        <v>42</v>
      </c>
      <c r="G31" s="3"/>
      <c r="H31" s="3"/>
      <c r="I31" s="3"/>
      <c r="J31" s="3"/>
      <c r="K31" s="3"/>
      <c r="L31" s="43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1"/>
      <c r="BE31" s="45"/>
    </row>
    <row r="32" hidden="1" s="3" customFormat="1" ht="14.4" customHeight="1">
      <c r="A32" s="3"/>
      <c r="B32" s="41"/>
      <c r="C32" s="3"/>
      <c r="D32" s="3"/>
      <c r="E32" s="3"/>
      <c r="F32" s="29" t="s">
        <v>43</v>
      </c>
      <c r="G32" s="3"/>
      <c r="H32" s="3"/>
      <c r="I32" s="3"/>
      <c r="J32" s="3"/>
      <c r="K32" s="3"/>
      <c r="L32" s="43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1"/>
      <c r="BE32" s="45"/>
    </row>
    <row r="33" hidden="1" s="3" customFormat="1" ht="14.4" customHeight="1">
      <c r="A33" s="3"/>
      <c r="B33" s="41"/>
      <c r="C33" s="3"/>
      <c r="D33" s="3"/>
      <c r="E33" s="3"/>
      <c r="F33" s="42" t="s">
        <v>44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1"/>
      <c r="BE33" s="45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6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6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6" t="s">
        <v>50</v>
      </c>
      <c r="AI60" s="38"/>
      <c r="AJ60" s="38"/>
      <c r="AK60" s="38"/>
      <c r="AL60" s="38"/>
      <c r="AM60" s="56" t="s">
        <v>51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4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53</v>
      </c>
      <c r="AI64" s="57"/>
      <c r="AJ64" s="57"/>
      <c r="AK64" s="57"/>
      <c r="AL64" s="57"/>
      <c r="AM64" s="57"/>
      <c r="AN64" s="57"/>
      <c r="AO64" s="57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6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6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6" t="s">
        <v>50</v>
      </c>
      <c r="AI75" s="38"/>
      <c r="AJ75" s="38"/>
      <c r="AK75" s="38"/>
      <c r="AL75" s="38"/>
      <c r="AM75" s="56" t="s">
        <v>51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6"/>
      <c r="BE77" s="35"/>
    </row>
    <row r="81" s="2" customFormat="1" ht="6.96" customHeight="1">
      <c r="A81" s="35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6"/>
      <c r="BE81" s="35"/>
    </row>
    <row r="82" s="2" customFormat="1" ht="24.96" customHeight="1">
      <c r="A82" s="35"/>
      <c r="B82" s="36"/>
      <c r="C82" s="20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2"/>
      <c r="C84" s="29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uv-TN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15</v>
      </c>
      <c r="D85" s="5"/>
      <c r="E85" s="5"/>
      <c r="F85" s="5"/>
      <c r="G85" s="5"/>
      <c r="H85" s="5"/>
      <c r="I85" s="5"/>
      <c r="J85" s="5"/>
      <c r="K85" s="5"/>
      <c r="L85" s="65" t="str">
        <f>K6</f>
        <v>Stavebné úpravy pracoviska magnetickej rezonancie FN Trenčín,Legionárska 28,Trenčín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19</v>
      </c>
      <c r="D87" s="35"/>
      <c r="E87" s="35"/>
      <c r="F87" s="35"/>
      <c r="G87" s="35"/>
      <c r="H87" s="35"/>
      <c r="I87" s="35"/>
      <c r="J87" s="35"/>
      <c r="K87" s="35"/>
      <c r="L87" s="66" t="str">
        <f>IF(K8="","",K8)</f>
        <v>Trenčín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21</v>
      </c>
      <c r="AJ87" s="35"/>
      <c r="AK87" s="35"/>
      <c r="AL87" s="35"/>
      <c r="AM87" s="67" t="str">
        <f>IF(AN8= "","",AN8)</f>
        <v>27. 7. 2022</v>
      </c>
      <c r="AN87" s="67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23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FN Trenčín,Legionárska 28,Trenčín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29</v>
      </c>
      <c r="AJ89" s="35"/>
      <c r="AK89" s="35"/>
      <c r="AL89" s="35"/>
      <c r="AM89" s="68" t="str">
        <f>IF(E17="","",E17)</f>
        <v xml:space="preserve">Ing.Alexander  Szekely </v>
      </c>
      <c r="AN89" s="4"/>
      <c r="AO89" s="4"/>
      <c r="AP89" s="4"/>
      <c r="AQ89" s="35"/>
      <c r="AR89" s="36"/>
      <c r="AS89" s="69" t="s">
        <v>55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5"/>
    </row>
    <row r="90" s="2" customFormat="1" ht="15.15" customHeight="1">
      <c r="A90" s="35"/>
      <c r="B90" s="36"/>
      <c r="C90" s="29" t="s">
        <v>27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32</v>
      </c>
      <c r="AJ90" s="35"/>
      <c r="AK90" s="35"/>
      <c r="AL90" s="35"/>
      <c r="AM90" s="68" t="str">
        <f>IF(E20="","",E20)</f>
        <v xml:space="preserve"> </v>
      </c>
      <c r="AN90" s="4"/>
      <c r="AO90" s="4"/>
      <c r="AP90" s="4"/>
      <c r="AQ90" s="35"/>
      <c r="AR90" s="36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5"/>
    </row>
    <row r="92" s="2" customFormat="1" ht="29.28" customHeight="1">
      <c r="A92" s="35"/>
      <c r="B92" s="36"/>
      <c r="C92" s="77" t="s">
        <v>56</v>
      </c>
      <c r="D92" s="78"/>
      <c r="E92" s="78"/>
      <c r="F92" s="78"/>
      <c r="G92" s="78"/>
      <c r="H92" s="79"/>
      <c r="I92" s="80" t="s">
        <v>57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58</v>
      </c>
      <c r="AH92" s="78"/>
      <c r="AI92" s="78"/>
      <c r="AJ92" s="78"/>
      <c r="AK92" s="78"/>
      <c r="AL92" s="78"/>
      <c r="AM92" s="78"/>
      <c r="AN92" s="80" t="s">
        <v>59</v>
      </c>
      <c r="AO92" s="78"/>
      <c r="AP92" s="82"/>
      <c r="AQ92" s="83" t="s">
        <v>60</v>
      </c>
      <c r="AR92" s="36"/>
      <c r="AS92" s="84" t="s">
        <v>61</v>
      </c>
      <c r="AT92" s="85" t="s">
        <v>62</v>
      </c>
      <c r="AU92" s="85" t="s">
        <v>63</v>
      </c>
      <c r="AV92" s="85" t="s">
        <v>64</v>
      </c>
      <c r="AW92" s="85" t="s">
        <v>65</v>
      </c>
      <c r="AX92" s="85" t="s">
        <v>66</v>
      </c>
      <c r="AY92" s="85" t="s">
        <v>67</v>
      </c>
      <c r="AZ92" s="85" t="s">
        <v>68</v>
      </c>
      <c r="BA92" s="85" t="s">
        <v>69</v>
      </c>
      <c r="BB92" s="85" t="s">
        <v>70</v>
      </c>
      <c r="BC92" s="85" t="s">
        <v>71</v>
      </c>
      <c r="BD92" s="86" t="s">
        <v>72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5"/>
    </row>
    <row r="94" s="6" customFormat="1" ht="32.4" customHeight="1">
      <c r="A94" s="6"/>
      <c r="B94" s="90"/>
      <c r="C94" s="91" t="s">
        <v>73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74</v>
      </c>
      <c r="BT94" s="100" t="s">
        <v>75</v>
      </c>
      <c r="BU94" s="101" t="s">
        <v>76</v>
      </c>
      <c r="BV94" s="100" t="s">
        <v>77</v>
      </c>
      <c r="BW94" s="100" t="s">
        <v>4</v>
      </c>
      <c r="BX94" s="100" t="s">
        <v>78</v>
      </c>
      <c r="CL94" s="100" t="s">
        <v>1</v>
      </c>
    </row>
    <row r="95" s="7" customFormat="1" ht="24.75" customHeight="1">
      <c r="A95" s="102" t="s">
        <v>79</v>
      </c>
      <c r="B95" s="103"/>
      <c r="C95" s="104"/>
      <c r="D95" s="105" t="s">
        <v>80</v>
      </c>
      <c r="E95" s="105"/>
      <c r="F95" s="105"/>
      <c r="G95" s="105"/>
      <c r="H95" s="105"/>
      <c r="I95" s="106"/>
      <c r="J95" s="105" t="s">
        <v>81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'uv - Stavebné úpravy MR ,...'!J32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82</v>
      </c>
      <c r="AR95" s="103"/>
      <c r="AS95" s="109">
        <v>0</v>
      </c>
      <c r="AT95" s="110">
        <f>ROUND(SUM(AV95:AW95),2)</f>
        <v>0</v>
      </c>
      <c r="AU95" s="111">
        <f>'uv - Stavebné úpravy MR ,...'!P133</f>
        <v>0</v>
      </c>
      <c r="AV95" s="110">
        <f>'uv - Stavebné úpravy MR ,...'!J35</f>
        <v>0</v>
      </c>
      <c r="AW95" s="110">
        <f>'uv - Stavebné úpravy MR ,...'!J36</f>
        <v>0</v>
      </c>
      <c r="AX95" s="110">
        <f>'uv - Stavebné úpravy MR ,...'!J37</f>
        <v>0</v>
      </c>
      <c r="AY95" s="110">
        <f>'uv - Stavebné úpravy MR ,...'!J38</f>
        <v>0</v>
      </c>
      <c r="AZ95" s="110">
        <f>'uv - Stavebné úpravy MR ,...'!F35</f>
        <v>0</v>
      </c>
      <c r="BA95" s="110">
        <f>'uv - Stavebné úpravy MR ,...'!F36</f>
        <v>0</v>
      </c>
      <c r="BB95" s="110">
        <f>'uv - Stavebné úpravy MR ,...'!F37</f>
        <v>0</v>
      </c>
      <c r="BC95" s="110">
        <f>'uv - Stavebné úpravy MR ,...'!F38</f>
        <v>0</v>
      </c>
      <c r="BD95" s="112">
        <f>'uv - Stavebné úpravy MR ,...'!F39</f>
        <v>0</v>
      </c>
      <c r="BE95" s="7"/>
      <c r="BT95" s="113" t="s">
        <v>83</v>
      </c>
      <c r="BV95" s="113" t="s">
        <v>77</v>
      </c>
      <c r="BW95" s="113" t="s">
        <v>84</v>
      </c>
      <c r="BX95" s="113" t="s">
        <v>4</v>
      </c>
      <c r="CL95" s="113" t="s">
        <v>1</v>
      </c>
      <c r="CM95" s="113" t="s">
        <v>75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uv - Stavebné úpravy MR ,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="1" customFormat="1" ht="24.96" customHeight="1">
      <c r="B4" s="19"/>
      <c r="D4" s="20" t="s">
        <v>85</v>
      </c>
      <c r="L4" s="19"/>
      <c r="M4" s="114" t="s">
        <v>9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15</v>
      </c>
      <c r="L6" s="19"/>
    </row>
    <row r="7" s="1" customFormat="1" ht="16.5" customHeight="1">
      <c r="B7" s="19"/>
      <c r="E7" s="115" t="str">
        <f>'Rekapitulácia stavby'!K6</f>
        <v>Stavebné úpravy pracoviska magnetickej rezonancie FN Trenčín,Legionárska 28,Trenčín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86</v>
      </c>
      <c r="E8" s="35"/>
      <c r="F8" s="35"/>
      <c r="G8" s="35"/>
      <c r="H8" s="35"/>
      <c r="I8" s="35"/>
      <c r="J8" s="35"/>
      <c r="K8" s="35"/>
      <c r="L8" s="5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5" t="s">
        <v>87</v>
      </c>
      <c r="F9" s="35"/>
      <c r="G9" s="35"/>
      <c r="H9" s="35"/>
      <c r="I9" s="35"/>
      <c r="J9" s="35"/>
      <c r="K9" s="35"/>
      <c r="L9" s="5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17</v>
      </c>
      <c r="E11" s="35"/>
      <c r="F11" s="24" t="s">
        <v>1</v>
      </c>
      <c r="G11" s="35"/>
      <c r="H11" s="35"/>
      <c r="I11" s="29" t="s">
        <v>18</v>
      </c>
      <c r="J11" s="24" t="s">
        <v>1</v>
      </c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19</v>
      </c>
      <c r="E12" s="35"/>
      <c r="F12" s="24" t="s">
        <v>20</v>
      </c>
      <c r="G12" s="35"/>
      <c r="H12" s="35"/>
      <c r="I12" s="29" t="s">
        <v>21</v>
      </c>
      <c r="J12" s="67" t="str">
        <f>'Rekapitulácia stavby'!AN8</f>
        <v>27. 7. 2022</v>
      </c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23</v>
      </c>
      <c r="E14" s="35"/>
      <c r="F14" s="35"/>
      <c r="G14" s="35"/>
      <c r="H14" s="35"/>
      <c r="I14" s="29" t="s">
        <v>24</v>
      </c>
      <c r="J14" s="24" t="s">
        <v>1</v>
      </c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25</v>
      </c>
      <c r="F15" s="35"/>
      <c r="G15" s="35"/>
      <c r="H15" s="35"/>
      <c r="I15" s="29" t="s">
        <v>26</v>
      </c>
      <c r="J15" s="24" t="s">
        <v>1</v>
      </c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24</v>
      </c>
      <c r="J17" s="30" t="str">
        <f>'Rekapitulácia stavby'!AN13</f>
        <v>Vyplň údaj</v>
      </c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'Rekapitulácia stavby'!E14</f>
        <v>Vyplň údaj</v>
      </c>
      <c r="F18" s="24"/>
      <c r="G18" s="24"/>
      <c r="H18" s="24"/>
      <c r="I18" s="29" t="s">
        <v>26</v>
      </c>
      <c r="J18" s="30" t="str">
        <f>'Rekapitulácia stavby'!AN14</f>
        <v>Vyplň údaj</v>
      </c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24</v>
      </c>
      <c r="J20" s="24" t="s">
        <v>1</v>
      </c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30</v>
      </c>
      <c r="F21" s="35"/>
      <c r="G21" s="35"/>
      <c r="H21" s="35"/>
      <c r="I21" s="29" t="s">
        <v>26</v>
      </c>
      <c r="J21" s="24" t="s">
        <v>1</v>
      </c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32</v>
      </c>
      <c r="E23" s="35"/>
      <c r="F23" s="35"/>
      <c r="G23" s="35"/>
      <c r="H23" s="35"/>
      <c r="I23" s="29" t="s">
        <v>24</v>
      </c>
      <c r="J23" s="24" t="str">
        <f>IF('Rekapitulácia stavby'!AN19="","",'Rekapitulácia stavby'!AN19)</f>
        <v/>
      </c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IF('Rekapitulácia stavby'!E20="","",'Rekapitulácia stavby'!E20)</f>
        <v xml:space="preserve"> </v>
      </c>
      <c r="F24" s="35"/>
      <c r="G24" s="35"/>
      <c r="H24" s="35"/>
      <c r="I24" s="29" t="s">
        <v>26</v>
      </c>
      <c r="J24" s="24" t="str">
        <f>IF('Rekapitulácia stavby'!AN20="","",'Rekapitulácia stavby'!AN20)</f>
        <v/>
      </c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34</v>
      </c>
      <c r="E26" s="35"/>
      <c r="F26" s="35"/>
      <c r="G26" s="35"/>
      <c r="H26" s="35"/>
      <c r="I26" s="35"/>
      <c r="J26" s="35"/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6"/>
      <c r="B27" s="117"/>
      <c r="C27" s="116"/>
      <c r="D27" s="116"/>
      <c r="E27" s="33" t="s">
        <v>1</v>
      </c>
      <c r="F27" s="33"/>
      <c r="G27" s="33"/>
      <c r="H27" s="3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8"/>
      <c r="E29" s="88"/>
      <c r="F29" s="88"/>
      <c r="G29" s="88"/>
      <c r="H29" s="88"/>
      <c r="I29" s="88"/>
      <c r="J29" s="88"/>
      <c r="K29" s="88"/>
      <c r="L29" s="119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</row>
    <row r="30" s="2" customFormat="1" ht="14.4" customHeight="1">
      <c r="A30" s="35"/>
      <c r="B30" s="36"/>
      <c r="C30" s="35"/>
      <c r="D30" s="24" t="s">
        <v>88</v>
      </c>
      <c r="E30" s="35"/>
      <c r="F30" s="35"/>
      <c r="G30" s="35"/>
      <c r="H30" s="35"/>
      <c r="I30" s="35"/>
      <c r="J30" s="121">
        <f>J96</f>
        <v>0</v>
      </c>
      <c r="K30" s="35"/>
      <c r="L30" s="119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</row>
    <row r="31" s="2" customFormat="1" ht="14.4" customHeight="1">
      <c r="A31" s="35"/>
      <c r="B31" s="36"/>
      <c r="C31" s="35"/>
      <c r="D31" s="122" t="s">
        <v>89</v>
      </c>
      <c r="E31" s="35"/>
      <c r="F31" s="35"/>
      <c r="G31" s="35"/>
      <c r="H31" s="35"/>
      <c r="I31" s="35"/>
      <c r="J31" s="121">
        <f>J106</f>
        <v>0</v>
      </c>
      <c r="K31" s="35"/>
      <c r="L31" s="5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23" t="s">
        <v>35</v>
      </c>
      <c r="E32" s="35"/>
      <c r="F32" s="35"/>
      <c r="G32" s="35"/>
      <c r="H32" s="35"/>
      <c r="I32" s="35"/>
      <c r="J32" s="94">
        <f>ROUND(J30 + J31, 2)</f>
        <v>0</v>
      </c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8"/>
      <c r="E33" s="88"/>
      <c r="F33" s="88"/>
      <c r="G33" s="88"/>
      <c r="H33" s="88"/>
      <c r="I33" s="88"/>
      <c r="J33" s="88"/>
      <c r="K33" s="88"/>
      <c r="L33" s="119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</row>
    <row r="34" s="2" customFormat="1" ht="14.4" customHeight="1">
      <c r="A34" s="35"/>
      <c r="B34" s="36"/>
      <c r="C34" s="35"/>
      <c r="D34" s="35"/>
      <c r="E34" s="35"/>
      <c r="F34" s="40" t="s">
        <v>37</v>
      </c>
      <c r="G34" s="35"/>
      <c r="H34" s="35"/>
      <c r="I34" s="40" t="s">
        <v>36</v>
      </c>
      <c r="J34" s="40" t="s">
        <v>38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24" t="s">
        <v>39</v>
      </c>
      <c r="E35" s="42" t="s">
        <v>40</v>
      </c>
      <c r="F35" s="125">
        <f>ROUND((SUM(BE106:BE113) + SUM(BE133:BE189)),  2)</f>
        <v>0</v>
      </c>
      <c r="G35" s="120"/>
      <c r="H35" s="120"/>
      <c r="I35" s="126">
        <v>0.20000000000000001</v>
      </c>
      <c r="J35" s="125">
        <f>ROUND(((SUM(BE106:BE113) + SUM(BE133:BE189))*I35),  2)</f>
        <v>0</v>
      </c>
      <c r="K35" s="35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42" t="s">
        <v>41</v>
      </c>
      <c r="F36" s="125">
        <f>ROUND((SUM(BF106:BF113) + SUM(BF133:BF189)),  2)</f>
        <v>0</v>
      </c>
      <c r="G36" s="120"/>
      <c r="H36" s="120"/>
      <c r="I36" s="126">
        <v>0.20000000000000001</v>
      </c>
      <c r="J36" s="125">
        <f>ROUND(((SUM(BF106:BF113) + SUM(BF133:BF189))*I36),  2)</f>
        <v>0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27">
        <f>ROUND((SUM(BG106:BG113) + SUM(BG133:BG189)),  2)</f>
        <v>0</v>
      </c>
      <c r="G37" s="35"/>
      <c r="H37" s="35"/>
      <c r="I37" s="128">
        <v>0.20000000000000001</v>
      </c>
      <c r="J37" s="127">
        <f>0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43</v>
      </c>
      <c r="F38" s="127">
        <f>ROUND((SUM(BH106:BH113) + SUM(BH133:BH189)),  2)</f>
        <v>0</v>
      </c>
      <c r="G38" s="35"/>
      <c r="H38" s="35"/>
      <c r="I38" s="128">
        <v>0.20000000000000001</v>
      </c>
      <c r="J38" s="127">
        <f>0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42" t="s">
        <v>44</v>
      </c>
      <c r="F39" s="125">
        <f>ROUND((SUM(BI106:BI113) + SUM(BI133:BI189)),  2)</f>
        <v>0</v>
      </c>
      <c r="G39" s="120"/>
      <c r="H39" s="120"/>
      <c r="I39" s="126">
        <v>0</v>
      </c>
      <c r="J39" s="125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29"/>
      <c r="D41" s="130" t="s">
        <v>45</v>
      </c>
      <c r="E41" s="79"/>
      <c r="F41" s="79"/>
      <c r="G41" s="131" t="s">
        <v>46</v>
      </c>
      <c r="H41" s="132" t="s">
        <v>47</v>
      </c>
      <c r="I41" s="79"/>
      <c r="J41" s="133">
        <f>SUM(J32:J39)</f>
        <v>0</v>
      </c>
      <c r="K41" s="134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6" t="s">
        <v>50</v>
      </c>
      <c r="E61" s="38"/>
      <c r="F61" s="135" t="s">
        <v>51</v>
      </c>
      <c r="G61" s="56" t="s">
        <v>50</v>
      </c>
      <c r="H61" s="38"/>
      <c r="I61" s="38"/>
      <c r="J61" s="136" t="s">
        <v>51</v>
      </c>
      <c r="K61" s="38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6" t="s">
        <v>50</v>
      </c>
      <c r="E76" s="38"/>
      <c r="F76" s="135" t="s">
        <v>51</v>
      </c>
      <c r="G76" s="56" t="s">
        <v>50</v>
      </c>
      <c r="H76" s="38"/>
      <c r="I76" s="38"/>
      <c r="J76" s="136" t="s">
        <v>51</v>
      </c>
      <c r="K76" s="38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5"/>
      <c r="E82" s="35"/>
      <c r="F82" s="35"/>
      <c r="G82" s="35"/>
      <c r="H82" s="35"/>
      <c r="I82" s="35"/>
      <c r="J82" s="35"/>
      <c r="K82" s="35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5"/>
      <c r="E84" s="35"/>
      <c r="F84" s="35"/>
      <c r="G84" s="35"/>
      <c r="H84" s="35"/>
      <c r="I84" s="35"/>
      <c r="J84" s="35"/>
      <c r="K84" s="35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5" t="str">
        <f>E7</f>
        <v>Stavebné úpravy pracoviska magnetickej rezonancie FN Trenčín,Legionárska 28,Trenčín</v>
      </c>
      <c r="F85" s="29"/>
      <c r="G85" s="29"/>
      <c r="H85" s="29"/>
      <c r="I85" s="35"/>
      <c r="J85" s="35"/>
      <c r="K85" s="35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5"/>
      <c r="E86" s="35"/>
      <c r="F86" s="35"/>
      <c r="G86" s="35"/>
      <c r="H86" s="35"/>
      <c r="I86" s="35"/>
      <c r="J86" s="35"/>
      <c r="K86" s="35"/>
      <c r="L86" s="5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5" t="str">
        <f>E9</f>
        <v>uv - Stavebné úpravy MR ,Ústredné vykurovanie</v>
      </c>
      <c r="F87" s="35"/>
      <c r="G87" s="35"/>
      <c r="H87" s="35"/>
      <c r="I87" s="35"/>
      <c r="J87" s="35"/>
      <c r="K87" s="35"/>
      <c r="L87" s="5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5"/>
      <c r="E89" s="35"/>
      <c r="F89" s="24" t="str">
        <f>F12</f>
        <v>Trenčín</v>
      </c>
      <c r="G89" s="35"/>
      <c r="H89" s="35"/>
      <c r="I89" s="29" t="s">
        <v>21</v>
      </c>
      <c r="J89" s="67" t="str">
        <f>IF(J12="","",J12)</f>
        <v>27. 7. 2022</v>
      </c>
      <c r="K89" s="35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23</v>
      </c>
      <c r="D91" s="35"/>
      <c r="E91" s="35"/>
      <c r="F91" s="24" t="str">
        <f>E15</f>
        <v xml:space="preserve"> FN Trenčín,Legionárska 28,Trenčín</v>
      </c>
      <c r="G91" s="35"/>
      <c r="H91" s="35"/>
      <c r="I91" s="29" t="s">
        <v>29</v>
      </c>
      <c r="J91" s="33" t="str">
        <f>E21</f>
        <v xml:space="preserve">Ing.Alexander  Szekely </v>
      </c>
      <c r="K91" s="35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32</v>
      </c>
      <c r="J92" s="33" t="str">
        <f>E24</f>
        <v xml:space="preserve"> </v>
      </c>
      <c r="K92" s="35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7" t="s">
        <v>91</v>
      </c>
      <c r="D94" s="129"/>
      <c r="E94" s="129"/>
      <c r="F94" s="129"/>
      <c r="G94" s="129"/>
      <c r="H94" s="129"/>
      <c r="I94" s="129"/>
      <c r="J94" s="138" t="s">
        <v>92</v>
      </c>
      <c r="K94" s="129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9" t="s">
        <v>93</v>
      </c>
      <c r="D96" s="35"/>
      <c r="E96" s="35"/>
      <c r="F96" s="35"/>
      <c r="G96" s="35"/>
      <c r="H96" s="35"/>
      <c r="I96" s="35"/>
      <c r="J96" s="94">
        <f>J133</f>
        <v>0</v>
      </c>
      <c r="K96" s="35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94</v>
      </c>
    </row>
    <row r="97" s="9" customFormat="1" ht="24.96" customHeight="1">
      <c r="A97" s="9"/>
      <c r="B97" s="140"/>
      <c r="C97" s="9"/>
      <c r="D97" s="141" t="s">
        <v>95</v>
      </c>
      <c r="E97" s="142"/>
      <c r="F97" s="142"/>
      <c r="G97" s="142"/>
      <c r="H97" s="142"/>
      <c r="I97" s="142"/>
      <c r="J97" s="143">
        <f>J134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96</v>
      </c>
      <c r="E98" s="146"/>
      <c r="F98" s="146"/>
      <c r="G98" s="146"/>
      <c r="H98" s="146"/>
      <c r="I98" s="146"/>
      <c r="J98" s="147">
        <f>J135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97</v>
      </c>
      <c r="E99" s="146"/>
      <c r="F99" s="146"/>
      <c r="G99" s="146"/>
      <c r="H99" s="146"/>
      <c r="I99" s="146"/>
      <c r="J99" s="147">
        <f>J148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98</v>
      </c>
      <c r="E100" s="146"/>
      <c r="F100" s="146"/>
      <c r="G100" s="146"/>
      <c r="H100" s="146"/>
      <c r="I100" s="146"/>
      <c r="J100" s="147">
        <f>J156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99</v>
      </c>
      <c r="E101" s="146"/>
      <c r="F101" s="146"/>
      <c r="G101" s="146"/>
      <c r="H101" s="146"/>
      <c r="I101" s="146"/>
      <c r="J101" s="147">
        <f>J167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100</v>
      </c>
      <c r="E102" s="146"/>
      <c r="F102" s="146"/>
      <c r="G102" s="146"/>
      <c r="H102" s="146"/>
      <c r="I102" s="146"/>
      <c r="J102" s="147">
        <f>J184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0"/>
      <c r="C103" s="9"/>
      <c r="D103" s="141" t="s">
        <v>101</v>
      </c>
      <c r="E103" s="142"/>
      <c r="F103" s="142"/>
      <c r="G103" s="142"/>
      <c r="H103" s="142"/>
      <c r="I103" s="142"/>
      <c r="J103" s="143">
        <f>J187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5"/>
      <c r="D104" s="35"/>
      <c r="E104" s="35"/>
      <c r="F104" s="35"/>
      <c r="G104" s="35"/>
      <c r="H104" s="35"/>
      <c r="I104" s="35"/>
      <c r="J104" s="35"/>
      <c r="K104" s="35"/>
      <c r="L104" s="53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3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9.28" customHeight="1">
      <c r="A106" s="35"/>
      <c r="B106" s="36"/>
      <c r="C106" s="139" t="s">
        <v>102</v>
      </c>
      <c r="D106" s="35"/>
      <c r="E106" s="35"/>
      <c r="F106" s="35"/>
      <c r="G106" s="35"/>
      <c r="H106" s="35"/>
      <c r="I106" s="35"/>
      <c r="J106" s="148">
        <f>ROUND(J107 + J108 + J109 + J110 + J111 + J112,2)</f>
        <v>0</v>
      </c>
      <c r="K106" s="35"/>
      <c r="L106" s="53"/>
      <c r="N106" s="149" t="s">
        <v>39</v>
      </c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8" customHeight="1">
      <c r="A107" s="35"/>
      <c r="B107" s="150"/>
      <c r="C107" s="151"/>
      <c r="D107" s="152" t="s">
        <v>103</v>
      </c>
      <c r="E107" s="153"/>
      <c r="F107" s="153"/>
      <c r="G107" s="151"/>
      <c r="H107" s="151"/>
      <c r="I107" s="151"/>
      <c r="J107" s="154">
        <v>0</v>
      </c>
      <c r="K107" s="151"/>
      <c r="L107" s="155"/>
      <c r="M107" s="156"/>
      <c r="N107" s="157" t="s">
        <v>41</v>
      </c>
      <c r="O107" s="156"/>
      <c r="P107" s="156"/>
      <c r="Q107" s="156"/>
      <c r="R107" s="156"/>
      <c r="S107" s="151"/>
      <c r="T107" s="151"/>
      <c r="U107" s="15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8" t="s">
        <v>104</v>
      </c>
      <c r="AZ107" s="156"/>
      <c r="BA107" s="156"/>
      <c r="BB107" s="156"/>
      <c r="BC107" s="156"/>
      <c r="BD107" s="156"/>
      <c r="BE107" s="159">
        <f>IF(N107="základná",J107,0)</f>
        <v>0</v>
      </c>
      <c r="BF107" s="159">
        <f>IF(N107="znížená",J107,0)</f>
        <v>0</v>
      </c>
      <c r="BG107" s="159">
        <f>IF(N107="zákl. prenesená",J107,0)</f>
        <v>0</v>
      </c>
      <c r="BH107" s="159">
        <f>IF(N107="zníž. prenesená",J107,0)</f>
        <v>0</v>
      </c>
      <c r="BI107" s="159">
        <f>IF(N107="nulová",J107,0)</f>
        <v>0</v>
      </c>
      <c r="BJ107" s="158" t="s">
        <v>105</v>
      </c>
      <c r="BK107" s="156"/>
      <c r="BL107" s="156"/>
      <c r="BM107" s="156"/>
    </row>
    <row r="108" s="2" customFormat="1" ht="18" customHeight="1">
      <c r="A108" s="35"/>
      <c r="B108" s="150"/>
      <c r="C108" s="151"/>
      <c r="D108" s="152" t="s">
        <v>106</v>
      </c>
      <c r="E108" s="153"/>
      <c r="F108" s="153"/>
      <c r="G108" s="151"/>
      <c r="H108" s="151"/>
      <c r="I108" s="151"/>
      <c r="J108" s="154">
        <v>0</v>
      </c>
      <c r="K108" s="151"/>
      <c r="L108" s="155"/>
      <c r="M108" s="156"/>
      <c r="N108" s="157" t="s">
        <v>41</v>
      </c>
      <c r="O108" s="156"/>
      <c r="P108" s="156"/>
      <c r="Q108" s="156"/>
      <c r="R108" s="156"/>
      <c r="S108" s="151"/>
      <c r="T108" s="151"/>
      <c r="U108" s="15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8" t="s">
        <v>104</v>
      </c>
      <c r="AZ108" s="156"/>
      <c r="BA108" s="156"/>
      <c r="BB108" s="156"/>
      <c r="BC108" s="156"/>
      <c r="BD108" s="156"/>
      <c r="BE108" s="159">
        <f>IF(N108="základná",J108,0)</f>
        <v>0</v>
      </c>
      <c r="BF108" s="159">
        <f>IF(N108="znížená",J108,0)</f>
        <v>0</v>
      </c>
      <c r="BG108" s="159">
        <f>IF(N108="zákl. prenesená",J108,0)</f>
        <v>0</v>
      </c>
      <c r="BH108" s="159">
        <f>IF(N108="zníž. prenesená",J108,0)</f>
        <v>0</v>
      </c>
      <c r="BI108" s="159">
        <f>IF(N108="nulová",J108,0)</f>
        <v>0</v>
      </c>
      <c r="BJ108" s="158" t="s">
        <v>105</v>
      </c>
      <c r="BK108" s="156"/>
      <c r="BL108" s="156"/>
      <c r="BM108" s="156"/>
    </row>
    <row r="109" s="2" customFormat="1" ht="18" customHeight="1">
      <c r="A109" s="35"/>
      <c r="B109" s="150"/>
      <c r="C109" s="151"/>
      <c r="D109" s="152" t="s">
        <v>107</v>
      </c>
      <c r="E109" s="153"/>
      <c r="F109" s="153"/>
      <c r="G109" s="151"/>
      <c r="H109" s="151"/>
      <c r="I109" s="151"/>
      <c r="J109" s="154">
        <v>0</v>
      </c>
      <c r="K109" s="151"/>
      <c r="L109" s="155"/>
      <c r="M109" s="156"/>
      <c r="N109" s="157" t="s">
        <v>41</v>
      </c>
      <c r="O109" s="156"/>
      <c r="P109" s="156"/>
      <c r="Q109" s="156"/>
      <c r="R109" s="156"/>
      <c r="S109" s="151"/>
      <c r="T109" s="151"/>
      <c r="U109" s="15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8" t="s">
        <v>104</v>
      </c>
      <c r="AZ109" s="156"/>
      <c r="BA109" s="156"/>
      <c r="BB109" s="156"/>
      <c r="BC109" s="156"/>
      <c r="BD109" s="156"/>
      <c r="BE109" s="159">
        <f>IF(N109="základná",J109,0)</f>
        <v>0</v>
      </c>
      <c r="BF109" s="159">
        <f>IF(N109="znížená",J109,0)</f>
        <v>0</v>
      </c>
      <c r="BG109" s="159">
        <f>IF(N109="zákl. prenesená",J109,0)</f>
        <v>0</v>
      </c>
      <c r="BH109" s="159">
        <f>IF(N109="zníž. prenesená",J109,0)</f>
        <v>0</v>
      </c>
      <c r="BI109" s="159">
        <f>IF(N109="nulová",J109,0)</f>
        <v>0</v>
      </c>
      <c r="BJ109" s="158" t="s">
        <v>105</v>
      </c>
      <c r="BK109" s="156"/>
      <c r="BL109" s="156"/>
      <c r="BM109" s="156"/>
    </row>
    <row r="110" s="2" customFormat="1" ht="18" customHeight="1">
      <c r="A110" s="35"/>
      <c r="B110" s="150"/>
      <c r="C110" s="151"/>
      <c r="D110" s="152" t="s">
        <v>108</v>
      </c>
      <c r="E110" s="153"/>
      <c r="F110" s="153"/>
      <c r="G110" s="151"/>
      <c r="H110" s="151"/>
      <c r="I110" s="151"/>
      <c r="J110" s="154">
        <v>0</v>
      </c>
      <c r="K110" s="151"/>
      <c r="L110" s="155"/>
      <c r="M110" s="156"/>
      <c r="N110" s="157" t="s">
        <v>41</v>
      </c>
      <c r="O110" s="156"/>
      <c r="P110" s="156"/>
      <c r="Q110" s="156"/>
      <c r="R110" s="156"/>
      <c r="S110" s="151"/>
      <c r="T110" s="151"/>
      <c r="U110" s="15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6"/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8" t="s">
        <v>104</v>
      </c>
      <c r="AZ110" s="156"/>
      <c r="BA110" s="156"/>
      <c r="BB110" s="156"/>
      <c r="BC110" s="156"/>
      <c r="BD110" s="156"/>
      <c r="BE110" s="159">
        <f>IF(N110="základná",J110,0)</f>
        <v>0</v>
      </c>
      <c r="BF110" s="159">
        <f>IF(N110="znížená",J110,0)</f>
        <v>0</v>
      </c>
      <c r="BG110" s="159">
        <f>IF(N110="zákl. prenesená",J110,0)</f>
        <v>0</v>
      </c>
      <c r="BH110" s="159">
        <f>IF(N110="zníž. prenesená",J110,0)</f>
        <v>0</v>
      </c>
      <c r="BI110" s="159">
        <f>IF(N110="nulová",J110,0)</f>
        <v>0</v>
      </c>
      <c r="BJ110" s="158" t="s">
        <v>105</v>
      </c>
      <c r="BK110" s="156"/>
      <c r="BL110" s="156"/>
      <c r="BM110" s="156"/>
    </row>
    <row r="111" s="2" customFormat="1" ht="18" customHeight="1">
      <c r="A111" s="35"/>
      <c r="B111" s="150"/>
      <c r="C111" s="151"/>
      <c r="D111" s="152" t="s">
        <v>109</v>
      </c>
      <c r="E111" s="153"/>
      <c r="F111" s="153"/>
      <c r="G111" s="151"/>
      <c r="H111" s="151"/>
      <c r="I111" s="151"/>
      <c r="J111" s="154">
        <v>0</v>
      </c>
      <c r="K111" s="151"/>
      <c r="L111" s="155"/>
      <c r="M111" s="156"/>
      <c r="N111" s="157" t="s">
        <v>41</v>
      </c>
      <c r="O111" s="156"/>
      <c r="P111" s="156"/>
      <c r="Q111" s="156"/>
      <c r="R111" s="156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8" t="s">
        <v>104</v>
      </c>
      <c r="AZ111" s="156"/>
      <c r="BA111" s="156"/>
      <c r="BB111" s="156"/>
      <c r="BC111" s="156"/>
      <c r="BD111" s="156"/>
      <c r="BE111" s="159">
        <f>IF(N111="základná",J111,0)</f>
        <v>0</v>
      </c>
      <c r="BF111" s="159">
        <f>IF(N111="znížená",J111,0)</f>
        <v>0</v>
      </c>
      <c r="BG111" s="159">
        <f>IF(N111="zákl. prenesená",J111,0)</f>
        <v>0</v>
      </c>
      <c r="BH111" s="159">
        <f>IF(N111="zníž. prenesená",J111,0)</f>
        <v>0</v>
      </c>
      <c r="BI111" s="159">
        <f>IF(N111="nulová",J111,0)</f>
        <v>0</v>
      </c>
      <c r="BJ111" s="158" t="s">
        <v>105</v>
      </c>
      <c r="BK111" s="156"/>
      <c r="BL111" s="156"/>
      <c r="BM111" s="156"/>
    </row>
    <row r="112" s="2" customFormat="1" ht="18" customHeight="1">
      <c r="A112" s="35"/>
      <c r="B112" s="150"/>
      <c r="C112" s="151"/>
      <c r="D112" s="153" t="s">
        <v>110</v>
      </c>
      <c r="E112" s="151"/>
      <c r="F112" s="151"/>
      <c r="G112" s="151"/>
      <c r="H112" s="151"/>
      <c r="I112" s="151"/>
      <c r="J112" s="154">
        <f>ROUND(J30*T112,2)</f>
        <v>0</v>
      </c>
      <c r="K112" s="151"/>
      <c r="L112" s="155"/>
      <c r="M112" s="156"/>
      <c r="N112" s="157" t="s">
        <v>41</v>
      </c>
      <c r="O112" s="156"/>
      <c r="P112" s="156"/>
      <c r="Q112" s="156"/>
      <c r="R112" s="156"/>
      <c r="S112" s="151"/>
      <c r="T112" s="151"/>
      <c r="U112" s="15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/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8" t="s">
        <v>111</v>
      </c>
      <c r="AZ112" s="156"/>
      <c r="BA112" s="156"/>
      <c r="BB112" s="156"/>
      <c r="BC112" s="156"/>
      <c r="BD112" s="156"/>
      <c r="BE112" s="159">
        <f>IF(N112="základná",J112,0)</f>
        <v>0</v>
      </c>
      <c r="BF112" s="159">
        <f>IF(N112="znížená",J112,0)</f>
        <v>0</v>
      </c>
      <c r="BG112" s="159">
        <f>IF(N112="zákl. prenesená",J112,0)</f>
        <v>0</v>
      </c>
      <c r="BH112" s="159">
        <f>IF(N112="zníž. prenesená",J112,0)</f>
        <v>0</v>
      </c>
      <c r="BI112" s="159">
        <f>IF(N112="nulová",J112,0)</f>
        <v>0</v>
      </c>
      <c r="BJ112" s="158" t="s">
        <v>105</v>
      </c>
      <c r="BK112" s="156"/>
      <c r="BL112" s="156"/>
      <c r="BM112" s="156"/>
    </row>
    <row r="113" s="2" customForma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9.28" customHeight="1">
      <c r="A114" s="35"/>
      <c r="B114" s="36"/>
      <c r="C114" s="160" t="s">
        <v>112</v>
      </c>
      <c r="D114" s="129"/>
      <c r="E114" s="129"/>
      <c r="F114" s="129"/>
      <c r="G114" s="129"/>
      <c r="H114" s="129"/>
      <c r="I114" s="129"/>
      <c r="J114" s="161">
        <f>ROUND(J96+J106,2)</f>
        <v>0</v>
      </c>
      <c r="K114" s="129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="2" customFormat="1" ht="6.96" customHeight="1">
      <c r="A119" s="35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4.96" customHeight="1">
      <c r="A120" s="35"/>
      <c r="B120" s="36"/>
      <c r="C120" s="20" t="s">
        <v>113</v>
      </c>
      <c r="D120" s="35"/>
      <c r="E120" s="35"/>
      <c r="F120" s="35"/>
      <c r="G120" s="35"/>
      <c r="H120" s="35"/>
      <c r="I120" s="35"/>
      <c r="J120" s="35"/>
      <c r="K120" s="35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3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15</v>
      </c>
      <c r="D122" s="35"/>
      <c r="E122" s="35"/>
      <c r="F122" s="35"/>
      <c r="G122" s="35"/>
      <c r="H122" s="35"/>
      <c r="I122" s="35"/>
      <c r="J122" s="35"/>
      <c r="K122" s="35"/>
      <c r="L122" s="53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5"/>
      <c r="D123" s="35"/>
      <c r="E123" s="115" t="str">
        <f>E7</f>
        <v>Stavebné úpravy pracoviska magnetickej rezonancie FN Trenčín,Legionárska 28,Trenčín</v>
      </c>
      <c r="F123" s="29"/>
      <c r="G123" s="29"/>
      <c r="H123" s="29"/>
      <c r="I123" s="35"/>
      <c r="J123" s="35"/>
      <c r="K123" s="35"/>
      <c r="L123" s="53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86</v>
      </c>
      <c r="D124" s="35"/>
      <c r="E124" s="35"/>
      <c r="F124" s="35"/>
      <c r="G124" s="35"/>
      <c r="H124" s="35"/>
      <c r="I124" s="35"/>
      <c r="J124" s="35"/>
      <c r="K124" s="35"/>
      <c r="L124" s="53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5"/>
      <c r="D125" s="35"/>
      <c r="E125" s="65" t="str">
        <f>E9</f>
        <v>uv - Stavebné úpravy MR ,Ústredné vykurovanie</v>
      </c>
      <c r="F125" s="35"/>
      <c r="G125" s="35"/>
      <c r="H125" s="35"/>
      <c r="I125" s="35"/>
      <c r="J125" s="35"/>
      <c r="K125" s="35"/>
      <c r="L125" s="53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5"/>
      <c r="D126" s="35"/>
      <c r="E126" s="35"/>
      <c r="F126" s="35"/>
      <c r="G126" s="35"/>
      <c r="H126" s="35"/>
      <c r="I126" s="35"/>
      <c r="J126" s="35"/>
      <c r="K126" s="35"/>
      <c r="L126" s="53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19</v>
      </c>
      <c r="D127" s="35"/>
      <c r="E127" s="35"/>
      <c r="F127" s="24" t="str">
        <f>F12</f>
        <v>Trenčín</v>
      </c>
      <c r="G127" s="35"/>
      <c r="H127" s="35"/>
      <c r="I127" s="29" t="s">
        <v>21</v>
      </c>
      <c r="J127" s="67" t="str">
        <f>IF(J12="","",J12)</f>
        <v>27. 7. 2022</v>
      </c>
      <c r="K127" s="35"/>
      <c r="L127" s="53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3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5.65" customHeight="1">
      <c r="A129" s="35"/>
      <c r="B129" s="36"/>
      <c r="C129" s="29" t="s">
        <v>23</v>
      </c>
      <c r="D129" s="35"/>
      <c r="E129" s="35"/>
      <c r="F129" s="24" t="str">
        <f>E15</f>
        <v xml:space="preserve"> FN Trenčín,Legionárska 28,Trenčín</v>
      </c>
      <c r="G129" s="35"/>
      <c r="H129" s="35"/>
      <c r="I129" s="29" t="s">
        <v>29</v>
      </c>
      <c r="J129" s="33" t="str">
        <f>E21</f>
        <v xml:space="preserve">Ing.Alexander  Szekely </v>
      </c>
      <c r="K129" s="35"/>
      <c r="L129" s="53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27</v>
      </c>
      <c r="D130" s="35"/>
      <c r="E130" s="35"/>
      <c r="F130" s="24" t="str">
        <f>IF(E18="","",E18)</f>
        <v>Vyplň údaj</v>
      </c>
      <c r="G130" s="35"/>
      <c r="H130" s="35"/>
      <c r="I130" s="29" t="s">
        <v>32</v>
      </c>
      <c r="J130" s="33" t="str">
        <f>E24</f>
        <v xml:space="preserve"> </v>
      </c>
      <c r="K130" s="35"/>
      <c r="L130" s="53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5"/>
      <c r="D131" s="35"/>
      <c r="E131" s="35"/>
      <c r="F131" s="35"/>
      <c r="G131" s="35"/>
      <c r="H131" s="35"/>
      <c r="I131" s="35"/>
      <c r="J131" s="35"/>
      <c r="K131" s="35"/>
      <c r="L131" s="53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62"/>
      <c r="B132" s="163"/>
      <c r="C132" s="164" t="s">
        <v>114</v>
      </c>
      <c r="D132" s="165" t="s">
        <v>60</v>
      </c>
      <c r="E132" s="165" t="s">
        <v>56</v>
      </c>
      <c r="F132" s="165" t="s">
        <v>57</v>
      </c>
      <c r="G132" s="165" t="s">
        <v>115</v>
      </c>
      <c r="H132" s="165" t="s">
        <v>116</v>
      </c>
      <c r="I132" s="165" t="s">
        <v>117</v>
      </c>
      <c r="J132" s="166" t="s">
        <v>92</v>
      </c>
      <c r="K132" s="167" t="s">
        <v>118</v>
      </c>
      <c r="L132" s="168"/>
      <c r="M132" s="84" t="s">
        <v>1</v>
      </c>
      <c r="N132" s="85" t="s">
        <v>39</v>
      </c>
      <c r="O132" s="85" t="s">
        <v>119</v>
      </c>
      <c r="P132" s="85" t="s">
        <v>120</v>
      </c>
      <c r="Q132" s="85" t="s">
        <v>121</v>
      </c>
      <c r="R132" s="85" t="s">
        <v>122</v>
      </c>
      <c r="S132" s="85" t="s">
        <v>123</v>
      </c>
      <c r="T132" s="86" t="s">
        <v>124</v>
      </c>
      <c r="U132" s="162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/>
    </row>
    <row r="133" s="2" customFormat="1" ht="22.8" customHeight="1">
      <c r="A133" s="35"/>
      <c r="B133" s="36"/>
      <c r="C133" s="91" t="s">
        <v>88</v>
      </c>
      <c r="D133" s="35"/>
      <c r="E133" s="35"/>
      <c r="F133" s="35"/>
      <c r="G133" s="35"/>
      <c r="H133" s="35"/>
      <c r="I133" s="35"/>
      <c r="J133" s="169">
        <f>BK133</f>
        <v>0</v>
      </c>
      <c r="K133" s="35"/>
      <c r="L133" s="36"/>
      <c r="M133" s="87"/>
      <c r="N133" s="71"/>
      <c r="O133" s="88"/>
      <c r="P133" s="170">
        <f>P134+P187</f>
        <v>0</v>
      </c>
      <c r="Q133" s="88"/>
      <c r="R133" s="170">
        <f>R134+R187</f>
        <v>0.6750488</v>
      </c>
      <c r="S133" s="88"/>
      <c r="T133" s="171">
        <f>T134+T187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74</v>
      </c>
      <c r="AU133" s="16" t="s">
        <v>94</v>
      </c>
      <c r="BK133" s="172">
        <f>BK134+BK187</f>
        <v>0</v>
      </c>
    </row>
    <row r="134" s="12" customFormat="1" ht="25.92" customHeight="1">
      <c r="A134" s="12"/>
      <c r="B134" s="173"/>
      <c r="C134" s="12"/>
      <c r="D134" s="174" t="s">
        <v>74</v>
      </c>
      <c r="E134" s="175" t="s">
        <v>125</v>
      </c>
      <c r="F134" s="175" t="s">
        <v>126</v>
      </c>
      <c r="G134" s="12"/>
      <c r="H134" s="12"/>
      <c r="I134" s="176"/>
      <c r="J134" s="177">
        <f>BK134</f>
        <v>0</v>
      </c>
      <c r="K134" s="12"/>
      <c r="L134" s="173"/>
      <c r="M134" s="178"/>
      <c r="N134" s="179"/>
      <c r="O134" s="179"/>
      <c r="P134" s="180">
        <f>P135+P148+P156+P167+P184</f>
        <v>0</v>
      </c>
      <c r="Q134" s="179"/>
      <c r="R134" s="180">
        <f>R135+R148+R156+R167+R184</f>
        <v>0.6750488</v>
      </c>
      <c r="S134" s="179"/>
      <c r="T134" s="181">
        <f>T135+T148+T156+T167+T184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4" t="s">
        <v>105</v>
      </c>
      <c r="AT134" s="182" t="s">
        <v>74</v>
      </c>
      <c r="AU134" s="182" t="s">
        <v>75</v>
      </c>
      <c r="AY134" s="174" t="s">
        <v>127</v>
      </c>
      <c r="BK134" s="183">
        <f>BK135+BK148+BK156+BK167+BK184</f>
        <v>0</v>
      </c>
    </row>
    <row r="135" s="12" customFormat="1" ht="22.8" customHeight="1">
      <c r="A135" s="12"/>
      <c r="B135" s="173"/>
      <c r="C135" s="12"/>
      <c r="D135" s="174" t="s">
        <v>74</v>
      </c>
      <c r="E135" s="184" t="s">
        <v>128</v>
      </c>
      <c r="F135" s="184" t="s">
        <v>129</v>
      </c>
      <c r="G135" s="12"/>
      <c r="H135" s="12"/>
      <c r="I135" s="176"/>
      <c r="J135" s="185">
        <f>BK135</f>
        <v>0</v>
      </c>
      <c r="K135" s="12"/>
      <c r="L135" s="173"/>
      <c r="M135" s="178"/>
      <c r="N135" s="179"/>
      <c r="O135" s="179"/>
      <c r="P135" s="180">
        <f>SUM(P136:P147)</f>
        <v>0</v>
      </c>
      <c r="Q135" s="179"/>
      <c r="R135" s="180">
        <f>SUM(R136:R147)</f>
        <v>0.0078087999999999994</v>
      </c>
      <c r="S135" s="179"/>
      <c r="T135" s="181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4" t="s">
        <v>105</v>
      </c>
      <c r="AT135" s="182" t="s">
        <v>74</v>
      </c>
      <c r="AU135" s="182" t="s">
        <v>83</v>
      </c>
      <c r="AY135" s="174" t="s">
        <v>127</v>
      </c>
      <c r="BK135" s="183">
        <f>SUM(BK136:BK147)</f>
        <v>0</v>
      </c>
    </row>
    <row r="136" s="2" customFormat="1" ht="16.5" customHeight="1">
      <c r="A136" s="35"/>
      <c r="B136" s="150"/>
      <c r="C136" s="186" t="s">
        <v>83</v>
      </c>
      <c r="D136" s="186" t="s">
        <v>130</v>
      </c>
      <c r="E136" s="187" t="s">
        <v>131</v>
      </c>
      <c r="F136" s="188" t="s">
        <v>132</v>
      </c>
      <c r="G136" s="189" t="s">
        <v>133</v>
      </c>
      <c r="H136" s="190">
        <v>105</v>
      </c>
      <c r="I136" s="191"/>
      <c r="J136" s="192">
        <f>ROUND(I136*H136,2)</f>
        <v>0</v>
      </c>
      <c r="K136" s="193"/>
      <c r="L136" s="36"/>
      <c r="M136" s="194" t="s">
        <v>1</v>
      </c>
      <c r="N136" s="195" t="s">
        <v>41</v>
      </c>
      <c r="O136" s="75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134</v>
      </c>
      <c r="AT136" s="198" t="s">
        <v>130</v>
      </c>
      <c r="AU136" s="198" t="s">
        <v>105</v>
      </c>
      <c r="AY136" s="16" t="s">
        <v>127</v>
      </c>
      <c r="BE136" s="199">
        <f>IF(N136="základná",J136,0)</f>
        <v>0</v>
      </c>
      <c r="BF136" s="199">
        <f>IF(N136="znížená",J136,0)</f>
        <v>0</v>
      </c>
      <c r="BG136" s="199">
        <f>IF(N136="zákl. prenesená",J136,0)</f>
        <v>0</v>
      </c>
      <c r="BH136" s="199">
        <f>IF(N136="zníž. prenesená",J136,0)</f>
        <v>0</v>
      </c>
      <c r="BI136" s="199">
        <f>IF(N136="nulová",J136,0)</f>
        <v>0</v>
      </c>
      <c r="BJ136" s="16" t="s">
        <v>105</v>
      </c>
      <c r="BK136" s="199">
        <f>ROUND(I136*H136,2)</f>
        <v>0</v>
      </c>
      <c r="BL136" s="16" t="s">
        <v>134</v>
      </c>
      <c r="BM136" s="198" t="s">
        <v>135</v>
      </c>
    </row>
    <row r="137" s="13" customFormat="1">
      <c r="A137" s="13"/>
      <c r="B137" s="200"/>
      <c r="C137" s="13"/>
      <c r="D137" s="201" t="s">
        <v>136</v>
      </c>
      <c r="E137" s="202" t="s">
        <v>1</v>
      </c>
      <c r="F137" s="203" t="s">
        <v>137</v>
      </c>
      <c r="G137" s="13"/>
      <c r="H137" s="204">
        <v>105</v>
      </c>
      <c r="I137" s="205"/>
      <c r="J137" s="13"/>
      <c r="K137" s="13"/>
      <c r="L137" s="200"/>
      <c r="M137" s="206"/>
      <c r="N137" s="207"/>
      <c r="O137" s="207"/>
      <c r="P137" s="207"/>
      <c r="Q137" s="207"/>
      <c r="R137" s="207"/>
      <c r="S137" s="207"/>
      <c r="T137" s="20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2" t="s">
        <v>136</v>
      </c>
      <c r="AU137" s="202" t="s">
        <v>105</v>
      </c>
      <c r="AV137" s="13" t="s">
        <v>105</v>
      </c>
      <c r="AW137" s="13" t="s">
        <v>31</v>
      </c>
      <c r="AX137" s="13" t="s">
        <v>83</v>
      </c>
      <c r="AY137" s="202" t="s">
        <v>127</v>
      </c>
    </row>
    <row r="138" s="2" customFormat="1" ht="21.75" customHeight="1">
      <c r="A138" s="35"/>
      <c r="B138" s="150"/>
      <c r="C138" s="209" t="s">
        <v>105</v>
      </c>
      <c r="D138" s="209" t="s">
        <v>138</v>
      </c>
      <c r="E138" s="210" t="s">
        <v>139</v>
      </c>
      <c r="F138" s="211" t="s">
        <v>140</v>
      </c>
      <c r="G138" s="212" t="s">
        <v>133</v>
      </c>
      <c r="H138" s="213">
        <v>45.899999999999999</v>
      </c>
      <c r="I138" s="214"/>
      <c r="J138" s="215">
        <f>ROUND(I138*H138,2)</f>
        <v>0</v>
      </c>
      <c r="K138" s="216"/>
      <c r="L138" s="217"/>
      <c r="M138" s="218" t="s">
        <v>1</v>
      </c>
      <c r="N138" s="219" t="s">
        <v>41</v>
      </c>
      <c r="O138" s="75"/>
      <c r="P138" s="196">
        <f>O138*H138</f>
        <v>0</v>
      </c>
      <c r="Q138" s="196">
        <v>4.0000000000000003E-05</v>
      </c>
      <c r="R138" s="196">
        <f>Q138*H138</f>
        <v>0.0018360000000000002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141</v>
      </c>
      <c r="AT138" s="198" t="s">
        <v>138</v>
      </c>
      <c r="AU138" s="198" t="s">
        <v>105</v>
      </c>
      <c r="AY138" s="16" t="s">
        <v>127</v>
      </c>
      <c r="BE138" s="199">
        <f>IF(N138="základná",J138,0)</f>
        <v>0</v>
      </c>
      <c r="BF138" s="199">
        <f>IF(N138="znížená",J138,0)</f>
        <v>0</v>
      </c>
      <c r="BG138" s="199">
        <f>IF(N138="zákl. prenesená",J138,0)</f>
        <v>0</v>
      </c>
      <c r="BH138" s="199">
        <f>IF(N138="zníž. prenesená",J138,0)</f>
        <v>0</v>
      </c>
      <c r="BI138" s="199">
        <f>IF(N138="nulová",J138,0)</f>
        <v>0</v>
      </c>
      <c r="BJ138" s="16" t="s">
        <v>105</v>
      </c>
      <c r="BK138" s="199">
        <f>ROUND(I138*H138,2)</f>
        <v>0</v>
      </c>
      <c r="BL138" s="16" t="s">
        <v>134</v>
      </c>
      <c r="BM138" s="198" t="s">
        <v>142</v>
      </c>
    </row>
    <row r="139" s="13" customFormat="1">
      <c r="A139" s="13"/>
      <c r="B139" s="200"/>
      <c r="C139" s="13"/>
      <c r="D139" s="201" t="s">
        <v>136</v>
      </c>
      <c r="E139" s="13"/>
      <c r="F139" s="203" t="s">
        <v>143</v>
      </c>
      <c r="G139" s="13"/>
      <c r="H139" s="204">
        <v>45.899999999999999</v>
      </c>
      <c r="I139" s="205"/>
      <c r="J139" s="13"/>
      <c r="K139" s="13"/>
      <c r="L139" s="200"/>
      <c r="M139" s="206"/>
      <c r="N139" s="207"/>
      <c r="O139" s="207"/>
      <c r="P139" s="207"/>
      <c r="Q139" s="207"/>
      <c r="R139" s="207"/>
      <c r="S139" s="207"/>
      <c r="T139" s="20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2" t="s">
        <v>136</v>
      </c>
      <c r="AU139" s="202" t="s">
        <v>105</v>
      </c>
      <c r="AV139" s="13" t="s">
        <v>105</v>
      </c>
      <c r="AW139" s="13" t="s">
        <v>3</v>
      </c>
      <c r="AX139" s="13" t="s">
        <v>83</v>
      </c>
      <c r="AY139" s="202" t="s">
        <v>127</v>
      </c>
    </row>
    <row r="140" s="2" customFormat="1" ht="21.75" customHeight="1">
      <c r="A140" s="35"/>
      <c r="B140" s="150"/>
      <c r="C140" s="209" t="s">
        <v>144</v>
      </c>
      <c r="D140" s="209" t="s">
        <v>138</v>
      </c>
      <c r="E140" s="210" t="s">
        <v>145</v>
      </c>
      <c r="F140" s="211" t="s">
        <v>146</v>
      </c>
      <c r="G140" s="212" t="s">
        <v>133</v>
      </c>
      <c r="H140" s="213">
        <v>40.799999999999997</v>
      </c>
      <c r="I140" s="214"/>
      <c r="J140" s="215">
        <f>ROUND(I140*H140,2)</f>
        <v>0</v>
      </c>
      <c r="K140" s="216"/>
      <c r="L140" s="217"/>
      <c r="M140" s="218" t="s">
        <v>1</v>
      </c>
      <c r="N140" s="219" t="s">
        <v>41</v>
      </c>
      <c r="O140" s="75"/>
      <c r="P140" s="196">
        <f>O140*H140</f>
        <v>0</v>
      </c>
      <c r="Q140" s="196">
        <v>9.0000000000000006E-05</v>
      </c>
      <c r="R140" s="196">
        <f>Q140*H140</f>
        <v>0.0036719999999999999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141</v>
      </c>
      <c r="AT140" s="198" t="s">
        <v>138</v>
      </c>
      <c r="AU140" s="198" t="s">
        <v>105</v>
      </c>
      <c r="AY140" s="16" t="s">
        <v>127</v>
      </c>
      <c r="BE140" s="199">
        <f>IF(N140="základná",J140,0)</f>
        <v>0</v>
      </c>
      <c r="BF140" s="199">
        <f>IF(N140="znížená",J140,0)</f>
        <v>0</v>
      </c>
      <c r="BG140" s="199">
        <f>IF(N140="zákl. prenesená",J140,0)</f>
        <v>0</v>
      </c>
      <c r="BH140" s="199">
        <f>IF(N140="zníž. prenesená",J140,0)</f>
        <v>0</v>
      </c>
      <c r="BI140" s="199">
        <f>IF(N140="nulová",J140,0)</f>
        <v>0</v>
      </c>
      <c r="BJ140" s="16" t="s">
        <v>105</v>
      </c>
      <c r="BK140" s="199">
        <f>ROUND(I140*H140,2)</f>
        <v>0</v>
      </c>
      <c r="BL140" s="16" t="s">
        <v>134</v>
      </c>
      <c r="BM140" s="198" t="s">
        <v>147</v>
      </c>
    </row>
    <row r="141" s="13" customFormat="1">
      <c r="A141" s="13"/>
      <c r="B141" s="200"/>
      <c r="C141" s="13"/>
      <c r="D141" s="201" t="s">
        <v>136</v>
      </c>
      <c r="E141" s="13"/>
      <c r="F141" s="203" t="s">
        <v>148</v>
      </c>
      <c r="G141" s="13"/>
      <c r="H141" s="204">
        <v>40.799999999999997</v>
      </c>
      <c r="I141" s="205"/>
      <c r="J141" s="13"/>
      <c r="K141" s="13"/>
      <c r="L141" s="200"/>
      <c r="M141" s="206"/>
      <c r="N141" s="207"/>
      <c r="O141" s="207"/>
      <c r="P141" s="207"/>
      <c r="Q141" s="207"/>
      <c r="R141" s="207"/>
      <c r="S141" s="207"/>
      <c r="T141" s="20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2" t="s">
        <v>136</v>
      </c>
      <c r="AU141" s="202" t="s">
        <v>105</v>
      </c>
      <c r="AV141" s="13" t="s">
        <v>105</v>
      </c>
      <c r="AW141" s="13" t="s">
        <v>3</v>
      </c>
      <c r="AX141" s="13" t="s">
        <v>83</v>
      </c>
      <c r="AY141" s="202" t="s">
        <v>127</v>
      </c>
    </row>
    <row r="142" s="2" customFormat="1" ht="21.75" customHeight="1">
      <c r="A142" s="35"/>
      <c r="B142" s="150"/>
      <c r="C142" s="209" t="s">
        <v>149</v>
      </c>
      <c r="D142" s="209" t="s">
        <v>138</v>
      </c>
      <c r="E142" s="210" t="s">
        <v>150</v>
      </c>
      <c r="F142" s="211" t="s">
        <v>151</v>
      </c>
      <c r="G142" s="212" t="s">
        <v>133</v>
      </c>
      <c r="H142" s="213">
        <v>20.399999999999999</v>
      </c>
      <c r="I142" s="214"/>
      <c r="J142" s="215">
        <f>ROUND(I142*H142,2)</f>
        <v>0</v>
      </c>
      <c r="K142" s="216"/>
      <c r="L142" s="217"/>
      <c r="M142" s="218" t="s">
        <v>1</v>
      </c>
      <c r="N142" s="219" t="s">
        <v>41</v>
      </c>
      <c r="O142" s="75"/>
      <c r="P142" s="196">
        <f>O142*H142</f>
        <v>0</v>
      </c>
      <c r="Q142" s="196">
        <v>8.0000000000000007E-05</v>
      </c>
      <c r="R142" s="196">
        <f>Q142*H142</f>
        <v>0.001632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141</v>
      </c>
      <c r="AT142" s="198" t="s">
        <v>138</v>
      </c>
      <c r="AU142" s="198" t="s">
        <v>105</v>
      </c>
      <c r="AY142" s="16" t="s">
        <v>127</v>
      </c>
      <c r="BE142" s="199">
        <f>IF(N142="základná",J142,0)</f>
        <v>0</v>
      </c>
      <c r="BF142" s="199">
        <f>IF(N142="znížená",J142,0)</f>
        <v>0</v>
      </c>
      <c r="BG142" s="199">
        <f>IF(N142="zákl. prenesená",J142,0)</f>
        <v>0</v>
      </c>
      <c r="BH142" s="199">
        <f>IF(N142="zníž. prenesená",J142,0)</f>
        <v>0</v>
      </c>
      <c r="BI142" s="199">
        <f>IF(N142="nulová",J142,0)</f>
        <v>0</v>
      </c>
      <c r="BJ142" s="16" t="s">
        <v>105</v>
      </c>
      <c r="BK142" s="199">
        <f>ROUND(I142*H142,2)</f>
        <v>0</v>
      </c>
      <c r="BL142" s="16" t="s">
        <v>134</v>
      </c>
      <c r="BM142" s="198" t="s">
        <v>152</v>
      </c>
    </row>
    <row r="143" s="13" customFormat="1">
      <c r="A143" s="13"/>
      <c r="B143" s="200"/>
      <c r="C143" s="13"/>
      <c r="D143" s="201" t="s">
        <v>136</v>
      </c>
      <c r="E143" s="13"/>
      <c r="F143" s="203" t="s">
        <v>153</v>
      </c>
      <c r="G143" s="13"/>
      <c r="H143" s="204">
        <v>20.399999999999999</v>
      </c>
      <c r="I143" s="205"/>
      <c r="J143" s="13"/>
      <c r="K143" s="13"/>
      <c r="L143" s="200"/>
      <c r="M143" s="206"/>
      <c r="N143" s="207"/>
      <c r="O143" s="207"/>
      <c r="P143" s="207"/>
      <c r="Q143" s="207"/>
      <c r="R143" s="207"/>
      <c r="S143" s="207"/>
      <c r="T143" s="20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2" t="s">
        <v>136</v>
      </c>
      <c r="AU143" s="202" t="s">
        <v>105</v>
      </c>
      <c r="AV143" s="13" t="s">
        <v>105</v>
      </c>
      <c r="AW143" s="13" t="s">
        <v>3</v>
      </c>
      <c r="AX143" s="13" t="s">
        <v>83</v>
      </c>
      <c r="AY143" s="202" t="s">
        <v>127</v>
      </c>
    </row>
    <row r="144" s="2" customFormat="1" ht="16.5" customHeight="1">
      <c r="A144" s="35"/>
      <c r="B144" s="150"/>
      <c r="C144" s="186" t="s">
        <v>154</v>
      </c>
      <c r="D144" s="186" t="s">
        <v>130</v>
      </c>
      <c r="E144" s="187" t="s">
        <v>155</v>
      </c>
      <c r="F144" s="188" t="s">
        <v>156</v>
      </c>
      <c r="G144" s="189" t="s">
        <v>133</v>
      </c>
      <c r="H144" s="190">
        <v>11</v>
      </c>
      <c r="I144" s="191"/>
      <c r="J144" s="192">
        <f>ROUND(I144*H144,2)</f>
        <v>0</v>
      </c>
      <c r="K144" s="193"/>
      <c r="L144" s="36"/>
      <c r="M144" s="194" t="s">
        <v>1</v>
      </c>
      <c r="N144" s="195" t="s">
        <v>41</v>
      </c>
      <c r="O144" s="75"/>
      <c r="P144" s="196">
        <f>O144*H144</f>
        <v>0</v>
      </c>
      <c r="Q144" s="196">
        <v>2.0000000000000002E-05</v>
      </c>
      <c r="R144" s="196">
        <f>Q144*H144</f>
        <v>0.00022000000000000001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134</v>
      </c>
      <c r="AT144" s="198" t="s">
        <v>130</v>
      </c>
      <c r="AU144" s="198" t="s">
        <v>105</v>
      </c>
      <c r="AY144" s="16" t="s">
        <v>127</v>
      </c>
      <c r="BE144" s="199">
        <f>IF(N144="základná",J144,0)</f>
        <v>0</v>
      </c>
      <c r="BF144" s="199">
        <f>IF(N144="znížená",J144,0)</f>
        <v>0</v>
      </c>
      <c r="BG144" s="199">
        <f>IF(N144="zákl. prenesená",J144,0)</f>
        <v>0</v>
      </c>
      <c r="BH144" s="199">
        <f>IF(N144="zníž. prenesená",J144,0)</f>
        <v>0</v>
      </c>
      <c r="BI144" s="199">
        <f>IF(N144="nulová",J144,0)</f>
        <v>0</v>
      </c>
      <c r="BJ144" s="16" t="s">
        <v>105</v>
      </c>
      <c r="BK144" s="199">
        <f>ROUND(I144*H144,2)</f>
        <v>0</v>
      </c>
      <c r="BL144" s="16" t="s">
        <v>134</v>
      </c>
      <c r="BM144" s="198" t="s">
        <v>157</v>
      </c>
    </row>
    <row r="145" s="2" customFormat="1" ht="21.75" customHeight="1">
      <c r="A145" s="35"/>
      <c r="B145" s="150"/>
      <c r="C145" s="209" t="s">
        <v>158</v>
      </c>
      <c r="D145" s="209" t="s">
        <v>138</v>
      </c>
      <c r="E145" s="210" t="s">
        <v>159</v>
      </c>
      <c r="F145" s="211" t="s">
        <v>160</v>
      </c>
      <c r="G145" s="212" t="s">
        <v>133</v>
      </c>
      <c r="H145" s="213">
        <v>11.220000000000001</v>
      </c>
      <c r="I145" s="214"/>
      <c r="J145" s="215">
        <f>ROUND(I145*H145,2)</f>
        <v>0</v>
      </c>
      <c r="K145" s="216"/>
      <c r="L145" s="217"/>
      <c r="M145" s="218" t="s">
        <v>1</v>
      </c>
      <c r="N145" s="219" t="s">
        <v>41</v>
      </c>
      <c r="O145" s="75"/>
      <c r="P145" s="196">
        <f>O145*H145</f>
        <v>0</v>
      </c>
      <c r="Q145" s="196">
        <v>4.0000000000000003E-05</v>
      </c>
      <c r="R145" s="196">
        <f>Q145*H145</f>
        <v>0.00044880000000000007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141</v>
      </c>
      <c r="AT145" s="198" t="s">
        <v>138</v>
      </c>
      <c r="AU145" s="198" t="s">
        <v>105</v>
      </c>
      <c r="AY145" s="16" t="s">
        <v>127</v>
      </c>
      <c r="BE145" s="199">
        <f>IF(N145="základná",J145,0)</f>
        <v>0</v>
      </c>
      <c r="BF145" s="199">
        <f>IF(N145="znížená",J145,0)</f>
        <v>0</v>
      </c>
      <c r="BG145" s="199">
        <f>IF(N145="zákl. prenesená",J145,0)</f>
        <v>0</v>
      </c>
      <c r="BH145" s="199">
        <f>IF(N145="zníž. prenesená",J145,0)</f>
        <v>0</v>
      </c>
      <c r="BI145" s="199">
        <f>IF(N145="nulová",J145,0)</f>
        <v>0</v>
      </c>
      <c r="BJ145" s="16" t="s">
        <v>105</v>
      </c>
      <c r="BK145" s="199">
        <f>ROUND(I145*H145,2)</f>
        <v>0</v>
      </c>
      <c r="BL145" s="16" t="s">
        <v>134</v>
      </c>
      <c r="BM145" s="198" t="s">
        <v>161</v>
      </c>
    </row>
    <row r="146" s="13" customFormat="1">
      <c r="A146" s="13"/>
      <c r="B146" s="200"/>
      <c r="C146" s="13"/>
      <c r="D146" s="201" t="s">
        <v>136</v>
      </c>
      <c r="E146" s="13"/>
      <c r="F146" s="203" t="s">
        <v>162</v>
      </c>
      <c r="G146" s="13"/>
      <c r="H146" s="204">
        <v>11.220000000000001</v>
      </c>
      <c r="I146" s="205"/>
      <c r="J146" s="13"/>
      <c r="K146" s="13"/>
      <c r="L146" s="200"/>
      <c r="M146" s="206"/>
      <c r="N146" s="207"/>
      <c r="O146" s="207"/>
      <c r="P146" s="207"/>
      <c r="Q146" s="207"/>
      <c r="R146" s="207"/>
      <c r="S146" s="207"/>
      <c r="T146" s="20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2" t="s">
        <v>136</v>
      </c>
      <c r="AU146" s="202" t="s">
        <v>105</v>
      </c>
      <c r="AV146" s="13" t="s">
        <v>105</v>
      </c>
      <c r="AW146" s="13" t="s">
        <v>3</v>
      </c>
      <c r="AX146" s="13" t="s">
        <v>83</v>
      </c>
      <c r="AY146" s="202" t="s">
        <v>127</v>
      </c>
    </row>
    <row r="147" s="2" customFormat="1" ht="16.5" customHeight="1">
      <c r="A147" s="35"/>
      <c r="B147" s="150"/>
      <c r="C147" s="186" t="s">
        <v>163</v>
      </c>
      <c r="D147" s="186" t="s">
        <v>130</v>
      </c>
      <c r="E147" s="187" t="s">
        <v>164</v>
      </c>
      <c r="F147" s="188" t="s">
        <v>165</v>
      </c>
      <c r="G147" s="189" t="s">
        <v>166</v>
      </c>
      <c r="H147" s="220"/>
      <c r="I147" s="191"/>
      <c r="J147" s="192">
        <f>ROUND(I147*H147,2)</f>
        <v>0</v>
      </c>
      <c r="K147" s="193"/>
      <c r="L147" s="36"/>
      <c r="M147" s="194" t="s">
        <v>1</v>
      </c>
      <c r="N147" s="195" t="s">
        <v>41</v>
      </c>
      <c r="O147" s="75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134</v>
      </c>
      <c r="AT147" s="198" t="s">
        <v>130</v>
      </c>
      <c r="AU147" s="198" t="s">
        <v>105</v>
      </c>
      <c r="AY147" s="16" t="s">
        <v>127</v>
      </c>
      <c r="BE147" s="199">
        <f>IF(N147="základná",J147,0)</f>
        <v>0</v>
      </c>
      <c r="BF147" s="199">
        <f>IF(N147="znížená",J147,0)</f>
        <v>0</v>
      </c>
      <c r="BG147" s="199">
        <f>IF(N147="zákl. prenesená",J147,0)</f>
        <v>0</v>
      </c>
      <c r="BH147" s="199">
        <f>IF(N147="zníž. prenesená",J147,0)</f>
        <v>0</v>
      </c>
      <c r="BI147" s="199">
        <f>IF(N147="nulová",J147,0)</f>
        <v>0</v>
      </c>
      <c r="BJ147" s="16" t="s">
        <v>105</v>
      </c>
      <c r="BK147" s="199">
        <f>ROUND(I147*H147,2)</f>
        <v>0</v>
      </c>
      <c r="BL147" s="16" t="s">
        <v>134</v>
      </c>
      <c r="BM147" s="198" t="s">
        <v>167</v>
      </c>
    </row>
    <row r="148" s="12" customFormat="1" ht="22.8" customHeight="1">
      <c r="A148" s="12"/>
      <c r="B148" s="173"/>
      <c r="C148" s="12"/>
      <c r="D148" s="174" t="s">
        <v>74</v>
      </c>
      <c r="E148" s="184" t="s">
        <v>168</v>
      </c>
      <c r="F148" s="184" t="s">
        <v>169</v>
      </c>
      <c r="G148" s="12"/>
      <c r="H148" s="12"/>
      <c r="I148" s="176"/>
      <c r="J148" s="185">
        <f>BK148</f>
        <v>0</v>
      </c>
      <c r="K148" s="12"/>
      <c r="L148" s="173"/>
      <c r="M148" s="178"/>
      <c r="N148" s="179"/>
      <c r="O148" s="179"/>
      <c r="P148" s="180">
        <f>SUM(P149:P155)</f>
        <v>0</v>
      </c>
      <c r="Q148" s="179"/>
      <c r="R148" s="180">
        <f>SUM(R149:R155)</f>
        <v>0.36010999999999999</v>
      </c>
      <c r="S148" s="179"/>
      <c r="T148" s="181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4" t="s">
        <v>105</v>
      </c>
      <c r="AT148" s="182" t="s">
        <v>74</v>
      </c>
      <c r="AU148" s="182" t="s">
        <v>83</v>
      </c>
      <c r="AY148" s="174" t="s">
        <v>127</v>
      </c>
      <c r="BK148" s="183">
        <f>SUM(BK149:BK155)</f>
        <v>0</v>
      </c>
    </row>
    <row r="149" s="2" customFormat="1" ht="16.5" customHeight="1">
      <c r="A149" s="35"/>
      <c r="B149" s="150"/>
      <c r="C149" s="186" t="s">
        <v>170</v>
      </c>
      <c r="D149" s="186" t="s">
        <v>130</v>
      </c>
      <c r="E149" s="187" t="s">
        <v>171</v>
      </c>
      <c r="F149" s="188" t="s">
        <v>172</v>
      </c>
      <c r="G149" s="189" t="s">
        <v>133</v>
      </c>
      <c r="H149" s="190">
        <v>120</v>
      </c>
      <c r="I149" s="191"/>
      <c r="J149" s="192">
        <f>ROUND(I149*H149,2)</f>
        <v>0</v>
      </c>
      <c r="K149" s="193"/>
      <c r="L149" s="36"/>
      <c r="M149" s="194" t="s">
        <v>1</v>
      </c>
      <c r="N149" s="195" t="s">
        <v>41</v>
      </c>
      <c r="O149" s="75"/>
      <c r="P149" s="196">
        <f>O149*H149</f>
        <v>0</v>
      </c>
      <c r="Q149" s="196">
        <v>0.0015200000000000001</v>
      </c>
      <c r="R149" s="196">
        <f>Q149*H149</f>
        <v>0.18240000000000001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134</v>
      </c>
      <c r="AT149" s="198" t="s">
        <v>130</v>
      </c>
      <c r="AU149" s="198" t="s">
        <v>105</v>
      </c>
      <c r="AY149" s="16" t="s">
        <v>127</v>
      </c>
      <c r="BE149" s="199">
        <f>IF(N149="základná",J149,0)</f>
        <v>0</v>
      </c>
      <c r="BF149" s="199">
        <f>IF(N149="znížená",J149,0)</f>
        <v>0</v>
      </c>
      <c r="BG149" s="199">
        <f>IF(N149="zákl. prenesená",J149,0)</f>
        <v>0</v>
      </c>
      <c r="BH149" s="199">
        <f>IF(N149="zníž. prenesená",J149,0)</f>
        <v>0</v>
      </c>
      <c r="BI149" s="199">
        <f>IF(N149="nulová",J149,0)</f>
        <v>0</v>
      </c>
      <c r="BJ149" s="16" t="s">
        <v>105</v>
      </c>
      <c r="BK149" s="199">
        <f>ROUND(I149*H149,2)</f>
        <v>0</v>
      </c>
      <c r="BL149" s="16" t="s">
        <v>134</v>
      </c>
      <c r="BM149" s="198" t="s">
        <v>173</v>
      </c>
    </row>
    <row r="150" s="2" customFormat="1" ht="16.5" customHeight="1">
      <c r="A150" s="35"/>
      <c r="B150" s="150"/>
      <c r="C150" s="186" t="s">
        <v>174</v>
      </c>
      <c r="D150" s="186" t="s">
        <v>130</v>
      </c>
      <c r="E150" s="187" t="s">
        <v>175</v>
      </c>
      <c r="F150" s="188" t="s">
        <v>176</v>
      </c>
      <c r="G150" s="189" t="s">
        <v>133</v>
      </c>
      <c r="H150" s="190">
        <v>40</v>
      </c>
      <c r="I150" s="191"/>
      <c r="J150" s="192">
        <f>ROUND(I150*H150,2)</f>
        <v>0</v>
      </c>
      <c r="K150" s="193"/>
      <c r="L150" s="36"/>
      <c r="M150" s="194" t="s">
        <v>1</v>
      </c>
      <c r="N150" s="195" t="s">
        <v>41</v>
      </c>
      <c r="O150" s="75"/>
      <c r="P150" s="196">
        <f>O150*H150</f>
        <v>0</v>
      </c>
      <c r="Q150" s="196">
        <v>0.0019400000000000001</v>
      </c>
      <c r="R150" s="196">
        <f>Q150*H150</f>
        <v>0.077600000000000002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134</v>
      </c>
      <c r="AT150" s="198" t="s">
        <v>130</v>
      </c>
      <c r="AU150" s="198" t="s">
        <v>105</v>
      </c>
      <c r="AY150" s="16" t="s">
        <v>127</v>
      </c>
      <c r="BE150" s="199">
        <f>IF(N150="základná",J150,0)</f>
        <v>0</v>
      </c>
      <c r="BF150" s="199">
        <f>IF(N150="znížená",J150,0)</f>
        <v>0</v>
      </c>
      <c r="BG150" s="199">
        <f>IF(N150="zákl. prenesená",J150,0)</f>
        <v>0</v>
      </c>
      <c r="BH150" s="199">
        <f>IF(N150="zníž. prenesená",J150,0)</f>
        <v>0</v>
      </c>
      <c r="BI150" s="199">
        <f>IF(N150="nulová",J150,0)</f>
        <v>0</v>
      </c>
      <c r="BJ150" s="16" t="s">
        <v>105</v>
      </c>
      <c r="BK150" s="199">
        <f>ROUND(I150*H150,2)</f>
        <v>0</v>
      </c>
      <c r="BL150" s="16" t="s">
        <v>134</v>
      </c>
      <c r="BM150" s="198" t="s">
        <v>177</v>
      </c>
    </row>
    <row r="151" s="2" customFormat="1" ht="16.5" customHeight="1">
      <c r="A151" s="35"/>
      <c r="B151" s="150"/>
      <c r="C151" s="186" t="s">
        <v>178</v>
      </c>
      <c r="D151" s="186" t="s">
        <v>130</v>
      </c>
      <c r="E151" s="187" t="s">
        <v>179</v>
      </c>
      <c r="F151" s="188" t="s">
        <v>180</v>
      </c>
      <c r="G151" s="189" t="s">
        <v>133</v>
      </c>
      <c r="H151" s="190">
        <v>20</v>
      </c>
      <c r="I151" s="191"/>
      <c r="J151" s="192">
        <f>ROUND(I151*H151,2)</f>
        <v>0</v>
      </c>
      <c r="K151" s="193"/>
      <c r="L151" s="36"/>
      <c r="M151" s="194" t="s">
        <v>1</v>
      </c>
      <c r="N151" s="195" t="s">
        <v>41</v>
      </c>
      <c r="O151" s="75"/>
      <c r="P151" s="196">
        <f>O151*H151</f>
        <v>0</v>
      </c>
      <c r="Q151" s="196">
        <v>0.0029099999999999998</v>
      </c>
      <c r="R151" s="196">
        <f>Q151*H151</f>
        <v>0.058199999999999995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134</v>
      </c>
      <c r="AT151" s="198" t="s">
        <v>130</v>
      </c>
      <c r="AU151" s="198" t="s">
        <v>105</v>
      </c>
      <c r="AY151" s="16" t="s">
        <v>127</v>
      </c>
      <c r="BE151" s="199">
        <f>IF(N151="základná",J151,0)</f>
        <v>0</v>
      </c>
      <c r="BF151" s="199">
        <f>IF(N151="znížená",J151,0)</f>
        <v>0</v>
      </c>
      <c r="BG151" s="199">
        <f>IF(N151="zákl. prenesená",J151,0)</f>
        <v>0</v>
      </c>
      <c r="BH151" s="199">
        <f>IF(N151="zníž. prenesená",J151,0)</f>
        <v>0</v>
      </c>
      <c r="BI151" s="199">
        <f>IF(N151="nulová",J151,0)</f>
        <v>0</v>
      </c>
      <c r="BJ151" s="16" t="s">
        <v>105</v>
      </c>
      <c r="BK151" s="199">
        <f>ROUND(I151*H151,2)</f>
        <v>0</v>
      </c>
      <c r="BL151" s="16" t="s">
        <v>134</v>
      </c>
      <c r="BM151" s="198" t="s">
        <v>181</v>
      </c>
    </row>
    <row r="152" s="2" customFormat="1" ht="16.5" customHeight="1">
      <c r="A152" s="35"/>
      <c r="B152" s="150"/>
      <c r="C152" s="186" t="s">
        <v>182</v>
      </c>
      <c r="D152" s="186" t="s">
        <v>130</v>
      </c>
      <c r="E152" s="187" t="s">
        <v>183</v>
      </c>
      <c r="F152" s="188" t="s">
        <v>184</v>
      </c>
      <c r="G152" s="189" t="s">
        <v>133</v>
      </c>
      <c r="H152" s="190">
        <v>11</v>
      </c>
      <c r="I152" s="191"/>
      <c r="J152" s="192">
        <f>ROUND(I152*H152,2)</f>
        <v>0</v>
      </c>
      <c r="K152" s="193"/>
      <c r="L152" s="36"/>
      <c r="M152" s="194" t="s">
        <v>1</v>
      </c>
      <c r="N152" s="195" t="s">
        <v>41</v>
      </c>
      <c r="O152" s="75"/>
      <c r="P152" s="196">
        <f>O152*H152</f>
        <v>0</v>
      </c>
      <c r="Q152" s="196">
        <v>0.00381</v>
      </c>
      <c r="R152" s="196">
        <f>Q152*H152</f>
        <v>0.041910000000000003</v>
      </c>
      <c r="S152" s="196">
        <v>0</v>
      </c>
      <c r="T152" s="19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134</v>
      </c>
      <c r="AT152" s="198" t="s">
        <v>130</v>
      </c>
      <c r="AU152" s="198" t="s">
        <v>105</v>
      </c>
      <c r="AY152" s="16" t="s">
        <v>127</v>
      </c>
      <c r="BE152" s="199">
        <f>IF(N152="základná",J152,0)</f>
        <v>0</v>
      </c>
      <c r="BF152" s="199">
        <f>IF(N152="znížená",J152,0)</f>
        <v>0</v>
      </c>
      <c r="BG152" s="199">
        <f>IF(N152="zákl. prenesená",J152,0)</f>
        <v>0</v>
      </c>
      <c r="BH152" s="199">
        <f>IF(N152="zníž. prenesená",J152,0)</f>
        <v>0</v>
      </c>
      <c r="BI152" s="199">
        <f>IF(N152="nulová",J152,0)</f>
        <v>0</v>
      </c>
      <c r="BJ152" s="16" t="s">
        <v>105</v>
      </c>
      <c r="BK152" s="199">
        <f>ROUND(I152*H152,2)</f>
        <v>0</v>
      </c>
      <c r="BL152" s="16" t="s">
        <v>134</v>
      </c>
      <c r="BM152" s="198" t="s">
        <v>185</v>
      </c>
    </row>
    <row r="153" s="2" customFormat="1" ht="21.75" customHeight="1">
      <c r="A153" s="35"/>
      <c r="B153" s="150"/>
      <c r="C153" s="186" t="s">
        <v>186</v>
      </c>
      <c r="D153" s="186" t="s">
        <v>130</v>
      </c>
      <c r="E153" s="187" t="s">
        <v>187</v>
      </c>
      <c r="F153" s="188" t="s">
        <v>188</v>
      </c>
      <c r="G153" s="189" t="s">
        <v>189</v>
      </c>
      <c r="H153" s="190">
        <v>26</v>
      </c>
      <c r="I153" s="191"/>
      <c r="J153" s="192">
        <f>ROUND(I153*H153,2)</f>
        <v>0</v>
      </c>
      <c r="K153" s="193"/>
      <c r="L153" s="36"/>
      <c r="M153" s="194" t="s">
        <v>1</v>
      </c>
      <c r="N153" s="195" t="s">
        <v>41</v>
      </c>
      <c r="O153" s="75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8" t="s">
        <v>134</v>
      </c>
      <c r="AT153" s="198" t="s">
        <v>130</v>
      </c>
      <c r="AU153" s="198" t="s">
        <v>105</v>
      </c>
      <c r="AY153" s="16" t="s">
        <v>127</v>
      </c>
      <c r="BE153" s="199">
        <f>IF(N153="základná",J153,0)</f>
        <v>0</v>
      </c>
      <c r="BF153" s="199">
        <f>IF(N153="znížená",J153,0)</f>
        <v>0</v>
      </c>
      <c r="BG153" s="199">
        <f>IF(N153="zákl. prenesená",J153,0)</f>
        <v>0</v>
      </c>
      <c r="BH153" s="199">
        <f>IF(N153="zníž. prenesená",J153,0)</f>
        <v>0</v>
      </c>
      <c r="BI153" s="199">
        <f>IF(N153="nulová",J153,0)</f>
        <v>0</v>
      </c>
      <c r="BJ153" s="16" t="s">
        <v>105</v>
      </c>
      <c r="BK153" s="199">
        <f>ROUND(I153*H153,2)</f>
        <v>0</v>
      </c>
      <c r="BL153" s="16" t="s">
        <v>134</v>
      </c>
      <c r="BM153" s="198" t="s">
        <v>190</v>
      </c>
    </row>
    <row r="154" s="2" customFormat="1" ht="16.5" customHeight="1">
      <c r="A154" s="35"/>
      <c r="B154" s="150"/>
      <c r="C154" s="186" t="s">
        <v>191</v>
      </c>
      <c r="D154" s="186" t="s">
        <v>130</v>
      </c>
      <c r="E154" s="187" t="s">
        <v>192</v>
      </c>
      <c r="F154" s="188" t="s">
        <v>193</v>
      </c>
      <c r="G154" s="189" t="s">
        <v>133</v>
      </c>
      <c r="H154" s="190">
        <v>191</v>
      </c>
      <c r="I154" s="191"/>
      <c r="J154" s="192">
        <f>ROUND(I154*H154,2)</f>
        <v>0</v>
      </c>
      <c r="K154" s="193"/>
      <c r="L154" s="36"/>
      <c r="M154" s="194" t="s">
        <v>1</v>
      </c>
      <c r="N154" s="195" t="s">
        <v>41</v>
      </c>
      <c r="O154" s="75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8" t="s">
        <v>134</v>
      </c>
      <c r="AT154" s="198" t="s">
        <v>130</v>
      </c>
      <c r="AU154" s="198" t="s">
        <v>105</v>
      </c>
      <c r="AY154" s="16" t="s">
        <v>127</v>
      </c>
      <c r="BE154" s="199">
        <f>IF(N154="základná",J154,0)</f>
        <v>0</v>
      </c>
      <c r="BF154" s="199">
        <f>IF(N154="znížená",J154,0)</f>
        <v>0</v>
      </c>
      <c r="BG154" s="199">
        <f>IF(N154="zákl. prenesená",J154,0)</f>
        <v>0</v>
      </c>
      <c r="BH154" s="199">
        <f>IF(N154="zníž. prenesená",J154,0)</f>
        <v>0</v>
      </c>
      <c r="BI154" s="199">
        <f>IF(N154="nulová",J154,0)</f>
        <v>0</v>
      </c>
      <c r="BJ154" s="16" t="s">
        <v>105</v>
      </c>
      <c r="BK154" s="199">
        <f>ROUND(I154*H154,2)</f>
        <v>0</v>
      </c>
      <c r="BL154" s="16" t="s">
        <v>134</v>
      </c>
      <c r="BM154" s="198" t="s">
        <v>194</v>
      </c>
    </row>
    <row r="155" s="2" customFormat="1" ht="16.5" customHeight="1">
      <c r="A155" s="35"/>
      <c r="B155" s="150"/>
      <c r="C155" s="186" t="s">
        <v>195</v>
      </c>
      <c r="D155" s="186" t="s">
        <v>130</v>
      </c>
      <c r="E155" s="187" t="s">
        <v>196</v>
      </c>
      <c r="F155" s="188" t="s">
        <v>197</v>
      </c>
      <c r="G155" s="189" t="s">
        <v>166</v>
      </c>
      <c r="H155" s="220"/>
      <c r="I155" s="191"/>
      <c r="J155" s="192">
        <f>ROUND(I155*H155,2)</f>
        <v>0</v>
      </c>
      <c r="K155" s="193"/>
      <c r="L155" s="36"/>
      <c r="M155" s="194" t="s">
        <v>1</v>
      </c>
      <c r="N155" s="195" t="s">
        <v>41</v>
      </c>
      <c r="O155" s="75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134</v>
      </c>
      <c r="AT155" s="198" t="s">
        <v>130</v>
      </c>
      <c r="AU155" s="198" t="s">
        <v>105</v>
      </c>
      <c r="AY155" s="16" t="s">
        <v>127</v>
      </c>
      <c r="BE155" s="199">
        <f>IF(N155="základná",J155,0)</f>
        <v>0</v>
      </c>
      <c r="BF155" s="199">
        <f>IF(N155="znížená",J155,0)</f>
        <v>0</v>
      </c>
      <c r="BG155" s="199">
        <f>IF(N155="zákl. prenesená",J155,0)</f>
        <v>0</v>
      </c>
      <c r="BH155" s="199">
        <f>IF(N155="zníž. prenesená",J155,0)</f>
        <v>0</v>
      </c>
      <c r="BI155" s="199">
        <f>IF(N155="nulová",J155,0)</f>
        <v>0</v>
      </c>
      <c r="BJ155" s="16" t="s">
        <v>105</v>
      </c>
      <c r="BK155" s="199">
        <f>ROUND(I155*H155,2)</f>
        <v>0</v>
      </c>
      <c r="BL155" s="16" t="s">
        <v>134</v>
      </c>
      <c r="BM155" s="198" t="s">
        <v>198</v>
      </c>
    </row>
    <row r="156" s="12" customFormat="1" ht="22.8" customHeight="1">
      <c r="A156" s="12"/>
      <c r="B156" s="173"/>
      <c r="C156" s="12"/>
      <c r="D156" s="174" t="s">
        <v>74</v>
      </c>
      <c r="E156" s="184" t="s">
        <v>199</v>
      </c>
      <c r="F156" s="184" t="s">
        <v>200</v>
      </c>
      <c r="G156" s="12"/>
      <c r="H156" s="12"/>
      <c r="I156" s="176"/>
      <c r="J156" s="185">
        <f>BK156</f>
        <v>0</v>
      </c>
      <c r="K156" s="12"/>
      <c r="L156" s="173"/>
      <c r="M156" s="178"/>
      <c r="N156" s="179"/>
      <c r="O156" s="179"/>
      <c r="P156" s="180">
        <f>SUM(P157:P166)</f>
        <v>0</v>
      </c>
      <c r="Q156" s="179"/>
      <c r="R156" s="180">
        <f>SUM(R157:R166)</f>
        <v>0.011420000000000001</v>
      </c>
      <c r="S156" s="179"/>
      <c r="T156" s="181">
        <f>SUM(T157:T166)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4" t="s">
        <v>105</v>
      </c>
      <c r="AT156" s="182" t="s">
        <v>74</v>
      </c>
      <c r="AU156" s="182" t="s">
        <v>83</v>
      </c>
      <c r="AY156" s="174" t="s">
        <v>127</v>
      </c>
      <c r="BK156" s="183">
        <f>SUM(BK157:BK166)</f>
        <v>0</v>
      </c>
    </row>
    <row r="157" s="2" customFormat="1" ht="16.5" customHeight="1">
      <c r="A157" s="35"/>
      <c r="B157" s="150"/>
      <c r="C157" s="186" t="s">
        <v>201</v>
      </c>
      <c r="D157" s="186" t="s">
        <v>130</v>
      </c>
      <c r="E157" s="187" t="s">
        <v>202</v>
      </c>
      <c r="F157" s="188" t="s">
        <v>203</v>
      </c>
      <c r="G157" s="189" t="s">
        <v>189</v>
      </c>
      <c r="H157" s="190">
        <v>2</v>
      </c>
      <c r="I157" s="191"/>
      <c r="J157" s="192">
        <f>ROUND(I157*H157,2)</f>
        <v>0</v>
      </c>
      <c r="K157" s="193"/>
      <c r="L157" s="36"/>
      <c r="M157" s="194" t="s">
        <v>1</v>
      </c>
      <c r="N157" s="195" t="s">
        <v>41</v>
      </c>
      <c r="O157" s="75"/>
      <c r="P157" s="196">
        <f>O157*H157</f>
        <v>0</v>
      </c>
      <c r="Q157" s="196">
        <v>1.0000000000000001E-05</v>
      </c>
      <c r="R157" s="196">
        <f>Q157*H157</f>
        <v>2.0000000000000002E-05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134</v>
      </c>
      <c r="AT157" s="198" t="s">
        <v>130</v>
      </c>
      <c r="AU157" s="198" t="s">
        <v>105</v>
      </c>
      <c r="AY157" s="16" t="s">
        <v>127</v>
      </c>
      <c r="BE157" s="199">
        <f>IF(N157="základná",J157,0)</f>
        <v>0</v>
      </c>
      <c r="BF157" s="199">
        <f>IF(N157="znížená",J157,0)</f>
        <v>0</v>
      </c>
      <c r="BG157" s="199">
        <f>IF(N157="zákl. prenesená",J157,0)</f>
        <v>0</v>
      </c>
      <c r="BH157" s="199">
        <f>IF(N157="zníž. prenesená",J157,0)</f>
        <v>0</v>
      </c>
      <c r="BI157" s="199">
        <f>IF(N157="nulová",J157,0)</f>
        <v>0</v>
      </c>
      <c r="BJ157" s="16" t="s">
        <v>105</v>
      </c>
      <c r="BK157" s="199">
        <f>ROUND(I157*H157,2)</f>
        <v>0</v>
      </c>
      <c r="BL157" s="16" t="s">
        <v>134</v>
      </c>
      <c r="BM157" s="198" t="s">
        <v>204</v>
      </c>
    </row>
    <row r="158" s="2" customFormat="1" ht="16.5" customHeight="1">
      <c r="A158" s="35"/>
      <c r="B158" s="150"/>
      <c r="C158" s="209" t="s">
        <v>134</v>
      </c>
      <c r="D158" s="209" t="s">
        <v>138</v>
      </c>
      <c r="E158" s="210" t="s">
        <v>205</v>
      </c>
      <c r="F158" s="211" t="s">
        <v>206</v>
      </c>
      <c r="G158" s="212" t="s">
        <v>189</v>
      </c>
      <c r="H158" s="213">
        <v>2</v>
      </c>
      <c r="I158" s="214"/>
      <c r="J158" s="215">
        <f>ROUND(I158*H158,2)</f>
        <v>0</v>
      </c>
      <c r="K158" s="216"/>
      <c r="L158" s="217"/>
      <c r="M158" s="218" t="s">
        <v>1</v>
      </c>
      <c r="N158" s="219" t="s">
        <v>41</v>
      </c>
      <c r="O158" s="75"/>
      <c r="P158" s="196">
        <f>O158*H158</f>
        <v>0</v>
      </c>
      <c r="Q158" s="196">
        <v>5.0000000000000002E-05</v>
      </c>
      <c r="R158" s="196">
        <f>Q158*H158</f>
        <v>0.00010000000000000001</v>
      </c>
      <c r="S158" s="196">
        <v>0</v>
      </c>
      <c r="T158" s="19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141</v>
      </c>
      <c r="AT158" s="198" t="s">
        <v>138</v>
      </c>
      <c r="AU158" s="198" t="s">
        <v>105</v>
      </c>
      <c r="AY158" s="16" t="s">
        <v>127</v>
      </c>
      <c r="BE158" s="199">
        <f>IF(N158="základná",J158,0)</f>
        <v>0</v>
      </c>
      <c r="BF158" s="199">
        <f>IF(N158="znížená",J158,0)</f>
        <v>0</v>
      </c>
      <c r="BG158" s="199">
        <f>IF(N158="zákl. prenesená",J158,0)</f>
        <v>0</v>
      </c>
      <c r="BH158" s="199">
        <f>IF(N158="zníž. prenesená",J158,0)</f>
        <v>0</v>
      </c>
      <c r="BI158" s="199">
        <f>IF(N158="nulová",J158,0)</f>
        <v>0</v>
      </c>
      <c r="BJ158" s="16" t="s">
        <v>105</v>
      </c>
      <c r="BK158" s="199">
        <f>ROUND(I158*H158,2)</f>
        <v>0</v>
      </c>
      <c r="BL158" s="16" t="s">
        <v>134</v>
      </c>
      <c r="BM158" s="198" t="s">
        <v>207</v>
      </c>
    </row>
    <row r="159" s="2" customFormat="1" ht="16.5" customHeight="1">
      <c r="A159" s="35"/>
      <c r="B159" s="150"/>
      <c r="C159" s="186" t="s">
        <v>208</v>
      </c>
      <c r="D159" s="186" t="s">
        <v>130</v>
      </c>
      <c r="E159" s="187" t="s">
        <v>209</v>
      </c>
      <c r="F159" s="188" t="s">
        <v>210</v>
      </c>
      <c r="G159" s="189" t="s">
        <v>189</v>
      </c>
      <c r="H159" s="190">
        <v>2</v>
      </c>
      <c r="I159" s="191"/>
      <c r="J159" s="192">
        <f>ROUND(I159*H159,2)</f>
        <v>0</v>
      </c>
      <c r="K159" s="193"/>
      <c r="L159" s="36"/>
      <c r="M159" s="194" t="s">
        <v>1</v>
      </c>
      <c r="N159" s="195" t="s">
        <v>41</v>
      </c>
      <c r="O159" s="75"/>
      <c r="P159" s="196">
        <f>O159*H159</f>
        <v>0</v>
      </c>
      <c r="Q159" s="196">
        <v>1.0000000000000001E-05</v>
      </c>
      <c r="R159" s="196">
        <f>Q159*H159</f>
        <v>2.0000000000000002E-05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134</v>
      </c>
      <c r="AT159" s="198" t="s">
        <v>130</v>
      </c>
      <c r="AU159" s="198" t="s">
        <v>105</v>
      </c>
      <c r="AY159" s="16" t="s">
        <v>127</v>
      </c>
      <c r="BE159" s="199">
        <f>IF(N159="základná",J159,0)</f>
        <v>0</v>
      </c>
      <c r="BF159" s="199">
        <f>IF(N159="znížená",J159,0)</f>
        <v>0</v>
      </c>
      <c r="BG159" s="199">
        <f>IF(N159="zákl. prenesená",J159,0)</f>
        <v>0</v>
      </c>
      <c r="BH159" s="199">
        <f>IF(N159="zníž. prenesená",J159,0)</f>
        <v>0</v>
      </c>
      <c r="BI159" s="199">
        <f>IF(N159="nulová",J159,0)</f>
        <v>0</v>
      </c>
      <c r="BJ159" s="16" t="s">
        <v>105</v>
      </c>
      <c r="BK159" s="199">
        <f>ROUND(I159*H159,2)</f>
        <v>0</v>
      </c>
      <c r="BL159" s="16" t="s">
        <v>134</v>
      </c>
      <c r="BM159" s="198" t="s">
        <v>211</v>
      </c>
    </row>
    <row r="160" s="2" customFormat="1" ht="16.5" customHeight="1">
      <c r="A160" s="35"/>
      <c r="B160" s="150"/>
      <c r="C160" s="209" t="s">
        <v>212</v>
      </c>
      <c r="D160" s="209" t="s">
        <v>138</v>
      </c>
      <c r="E160" s="210" t="s">
        <v>213</v>
      </c>
      <c r="F160" s="211" t="s">
        <v>214</v>
      </c>
      <c r="G160" s="212" t="s">
        <v>189</v>
      </c>
      <c r="H160" s="213">
        <v>2</v>
      </c>
      <c r="I160" s="214"/>
      <c r="J160" s="215">
        <f>ROUND(I160*H160,2)</f>
        <v>0</v>
      </c>
      <c r="K160" s="216"/>
      <c r="L160" s="217"/>
      <c r="M160" s="218" t="s">
        <v>1</v>
      </c>
      <c r="N160" s="219" t="s">
        <v>41</v>
      </c>
      <c r="O160" s="75"/>
      <c r="P160" s="196">
        <f>O160*H160</f>
        <v>0</v>
      </c>
      <c r="Q160" s="196">
        <v>0.00064000000000000005</v>
      </c>
      <c r="R160" s="196">
        <f>Q160*H160</f>
        <v>0.0012800000000000001</v>
      </c>
      <c r="S160" s="196">
        <v>0</v>
      </c>
      <c r="T160" s="19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8" t="s">
        <v>141</v>
      </c>
      <c r="AT160" s="198" t="s">
        <v>138</v>
      </c>
      <c r="AU160" s="198" t="s">
        <v>105</v>
      </c>
      <c r="AY160" s="16" t="s">
        <v>127</v>
      </c>
      <c r="BE160" s="199">
        <f>IF(N160="základná",J160,0)</f>
        <v>0</v>
      </c>
      <c r="BF160" s="199">
        <f>IF(N160="znížená",J160,0)</f>
        <v>0</v>
      </c>
      <c r="BG160" s="199">
        <f>IF(N160="zákl. prenesená",J160,0)</f>
        <v>0</v>
      </c>
      <c r="BH160" s="199">
        <f>IF(N160="zníž. prenesená",J160,0)</f>
        <v>0</v>
      </c>
      <c r="BI160" s="199">
        <f>IF(N160="nulová",J160,0)</f>
        <v>0</v>
      </c>
      <c r="BJ160" s="16" t="s">
        <v>105</v>
      </c>
      <c r="BK160" s="199">
        <f>ROUND(I160*H160,2)</f>
        <v>0</v>
      </c>
      <c r="BL160" s="16" t="s">
        <v>134</v>
      </c>
      <c r="BM160" s="198" t="s">
        <v>215</v>
      </c>
    </row>
    <row r="161" s="2" customFormat="1" ht="16.5" customHeight="1">
      <c r="A161" s="35"/>
      <c r="B161" s="150"/>
      <c r="C161" s="186" t="s">
        <v>216</v>
      </c>
      <c r="D161" s="186" t="s">
        <v>130</v>
      </c>
      <c r="E161" s="187" t="s">
        <v>217</v>
      </c>
      <c r="F161" s="188" t="s">
        <v>218</v>
      </c>
      <c r="G161" s="189" t="s">
        <v>189</v>
      </c>
      <c r="H161" s="190">
        <v>13</v>
      </c>
      <c r="I161" s="191"/>
      <c r="J161" s="192">
        <f>ROUND(I161*H161,2)</f>
        <v>0</v>
      </c>
      <c r="K161" s="193"/>
      <c r="L161" s="36"/>
      <c r="M161" s="194" t="s">
        <v>1</v>
      </c>
      <c r="N161" s="195" t="s">
        <v>41</v>
      </c>
      <c r="O161" s="75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134</v>
      </c>
      <c r="AT161" s="198" t="s">
        <v>130</v>
      </c>
      <c r="AU161" s="198" t="s">
        <v>105</v>
      </c>
      <c r="AY161" s="16" t="s">
        <v>127</v>
      </c>
      <c r="BE161" s="199">
        <f>IF(N161="základná",J161,0)</f>
        <v>0</v>
      </c>
      <c r="BF161" s="199">
        <f>IF(N161="znížená",J161,0)</f>
        <v>0</v>
      </c>
      <c r="BG161" s="199">
        <f>IF(N161="zákl. prenesená",J161,0)</f>
        <v>0</v>
      </c>
      <c r="BH161" s="199">
        <f>IF(N161="zníž. prenesená",J161,0)</f>
        <v>0</v>
      </c>
      <c r="BI161" s="199">
        <f>IF(N161="nulová",J161,0)</f>
        <v>0</v>
      </c>
      <c r="BJ161" s="16" t="s">
        <v>105</v>
      </c>
      <c r="BK161" s="199">
        <f>ROUND(I161*H161,2)</f>
        <v>0</v>
      </c>
      <c r="BL161" s="16" t="s">
        <v>134</v>
      </c>
      <c r="BM161" s="198" t="s">
        <v>219</v>
      </c>
    </row>
    <row r="162" s="2" customFormat="1" ht="24.15" customHeight="1">
      <c r="A162" s="35"/>
      <c r="B162" s="150"/>
      <c r="C162" s="209" t="s">
        <v>7</v>
      </c>
      <c r="D162" s="209" t="s">
        <v>138</v>
      </c>
      <c r="E162" s="210" t="s">
        <v>220</v>
      </c>
      <c r="F162" s="211" t="s">
        <v>221</v>
      </c>
      <c r="G162" s="212" t="s">
        <v>189</v>
      </c>
      <c r="H162" s="213">
        <v>13</v>
      </c>
      <c r="I162" s="214"/>
      <c r="J162" s="215">
        <f>ROUND(I162*H162,2)</f>
        <v>0</v>
      </c>
      <c r="K162" s="216"/>
      <c r="L162" s="217"/>
      <c r="M162" s="218" t="s">
        <v>1</v>
      </c>
      <c r="N162" s="219" t="s">
        <v>41</v>
      </c>
      <c r="O162" s="75"/>
      <c r="P162" s="196">
        <f>O162*H162</f>
        <v>0</v>
      </c>
      <c r="Q162" s="196">
        <v>0.00046000000000000001</v>
      </c>
      <c r="R162" s="196">
        <f>Q162*H162</f>
        <v>0.0059800000000000001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141</v>
      </c>
      <c r="AT162" s="198" t="s">
        <v>138</v>
      </c>
      <c r="AU162" s="198" t="s">
        <v>105</v>
      </c>
      <c r="AY162" s="16" t="s">
        <v>127</v>
      </c>
      <c r="BE162" s="199">
        <f>IF(N162="základná",J162,0)</f>
        <v>0</v>
      </c>
      <c r="BF162" s="199">
        <f>IF(N162="znížená",J162,0)</f>
        <v>0</v>
      </c>
      <c r="BG162" s="199">
        <f>IF(N162="zákl. prenesená",J162,0)</f>
        <v>0</v>
      </c>
      <c r="BH162" s="199">
        <f>IF(N162="zníž. prenesená",J162,0)</f>
        <v>0</v>
      </c>
      <c r="BI162" s="199">
        <f>IF(N162="nulová",J162,0)</f>
        <v>0</v>
      </c>
      <c r="BJ162" s="16" t="s">
        <v>105</v>
      </c>
      <c r="BK162" s="199">
        <f>ROUND(I162*H162,2)</f>
        <v>0</v>
      </c>
      <c r="BL162" s="16" t="s">
        <v>134</v>
      </c>
      <c r="BM162" s="198" t="s">
        <v>222</v>
      </c>
    </row>
    <row r="163" s="2" customFormat="1" ht="16.5" customHeight="1">
      <c r="A163" s="35"/>
      <c r="B163" s="150"/>
      <c r="C163" s="186" t="s">
        <v>223</v>
      </c>
      <c r="D163" s="186" t="s">
        <v>130</v>
      </c>
      <c r="E163" s="187" t="s">
        <v>224</v>
      </c>
      <c r="F163" s="188" t="s">
        <v>225</v>
      </c>
      <c r="G163" s="189" t="s">
        <v>189</v>
      </c>
      <c r="H163" s="190">
        <v>13</v>
      </c>
      <c r="I163" s="191"/>
      <c r="J163" s="192">
        <f>ROUND(I163*H163,2)</f>
        <v>0</v>
      </c>
      <c r="K163" s="193"/>
      <c r="L163" s="36"/>
      <c r="M163" s="194" t="s">
        <v>1</v>
      </c>
      <c r="N163" s="195" t="s">
        <v>41</v>
      </c>
      <c r="O163" s="75"/>
      <c r="P163" s="196">
        <f>O163*H163</f>
        <v>0</v>
      </c>
      <c r="Q163" s="196">
        <v>0.00016000000000000001</v>
      </c>
      <c r="R163" s="196">
        <f>Q163*H163</f>
        <v>0.0020800000000000003</v>
      </c>
      <c r="S163" s="196">
        <v>0</v>
      </c>
      <c r="T163" s="19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8" t="s">
        <v>134</v>
      </c>
      <c r="AT163" s="198" t="s">
        <v>130</v>
      </c>
      <c r="AU163" s="198" t="s">
        <v>105</v>
      </c>
      <c r="AY163" s="16" t="s">
        <v>127</v>
      </c>
      <c r="BE163" s="199">
        <f>IF(N163="základná",J163,0)</f>
        <v>0</v>
      </c>
      <c r="BF163" s="199">
        <f>IF(N163="znížená",J163,0)</f>
        <v>0</v>
      </c>
      <c r="BG163" s="199">
        <f>IF(N163="zákl. prenesená",J163,0)</f>
        <v>0</v>
      </c>
      <c r="BH163" s="199">
        <f>IF(N163="zníž. prenesená",J163,0)</f>
        <v>0</v>
      </c>
      <c r="BI163" s="199">
        <f>IF(N163="nulová",J163,0)</f>
        <v>0</v>
      </c>
      <c r="BJ163" s="16" t="s">
        <v>105</v>
      </c>
      <c r="BK163" s="199">
        <f>ROUND(I163*H163,2)</f>
        <v>0</v>
      </c>
      <c r="BL163" s="16" t="s">
        <v>134</v>
      </c>
      <c r="BM163" s="198" t="s">
        <v>226</v>
      </c>
    </row>
    <row r="164" s="2" customFormat="1" ht="16.5" customHeight="1">
      <c r="A164" s="35"/>
      <c r="B164" s="150"/>
      <c r="C164" s="186" t="s">
        <v>227</v>
      </c>
      <c r="D164" s="186" t="s">
        <v>130</v>
      </c>
      <c r="E164" s="187" t="s">
        <v>228</v>
      </c>
      <c r="F164" s="188" t="s">
        <v>229</v>
      </c>
      <c r="G164" s="189" t="s">
        <v>189</v>
      </c>
      <c r="H164" s="190">
        <v>2</v>
      </c>
      <c r="I164" s="191"/>
      <c r="J164" s="192">
        <f>ROUND(I164*H164,2)</f>
        <v>0</v>
      </c>
      <c r="K164" s="193"/>
      <c r="L164" s="36"/>
      <c r="M164" s="194" t="s">
        <v>1</v>
      </c>
      <c r="N164" s="195" t="s">
        <v>41</v>
      </c>
      <c r="O164" s="75"/>
      <c r="P164" s="196">
        <f>O164*H164</f>
        <v>0</v>
      </c>
      <c r="Q164" s="196">
        <v>0.00048999999999999998</v>
      </c>
      <c r="R164" s="196">
        <f>Q164*H164</f>
        <v>0.00097999999999999997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134</v>
      </c>
      <c r="AT164" s="198" t="s">
        <v>130</v>
      </c>
      <c r="AU164" s="198" t="s">
        <v>105</v>
      </c>
      <c r="AY164" s="16" t="s">
        <v>127</v>
      </c>
      <c r="BE164" s="199">
        <f>IF(N164="základná",J164,0)</f>
        <v>0</v>
      </c>
      <c r="BF164" s="199">
        <f>IF(N164="znížená",J164,0)</f>
        <v>0</v>
      </c>
      <c r="BG164" s="199">
        <f>IF(N164="zákl. prenesená",J164,0)</f>
        <v>0</v>
      </c>
      <c r="BH164" s="199">
        <f>IF(N164="zníž. prenesená",J164,0)</f>
        <v>0</v>
      </c>
      <c r="BI164" s="199">
        <f>IF(N164="nulová",J164,0)</f>
        <v>0</v>
      </c>
      <c r="BJ164" s="16" t="s">
        <v>105</v>
      </c>
      <c r="BK164" s="199">
        <f>ROUND(I164*H164,2)</f>
        <v>0</v>
      </c>
      <c r="BL164" s="16" t="s">
        <v>134</v>
      </c>
      <c r="BM164" s="198" t="s">
        <v>230</v>
      </c>
    </row>
    <row r="165" s="2" customFormat="1" ht="16.5" customHeight="1">
      <c r="A165" s="35"/>
      <c r="B165" s="150"/>
      <c r="C165" s="186" t="s">
        <v>231</v>
      </c>
      <c r="D165" s="186" t="s">
        <v>130</v>
      </c>
      <c r="E165" s="187" t="s">
        <v>232</v>
      </c>
      <c r="F165" s="188" t="s">
        <v>233</v>
      </c>
      <c r="G165" s="189" t="s">
        <v>189</v>
      </c>
      <c r="H165" s="190">
        <v>4</v>
      </c>
      <c r="I165" s="191"/>
      <c r="J165" s="192">
        <f>ROUND(I165*H165,2)</f>
        <v>0</v>
      </c>
      <c r="K165" s="193"/>
      <c r="L165" s="36"/>
      <c r="M165" s="194" t="s">
        <v>1</v>
      </c>
      <c r="N165" s="195" t="s">
        <v>41</v>
      </c>
      <c r="O165" s="75"/>
      <c r="P165" s="196">
        <f>O165*H165</f>
        <v>0</v>
      </c>
      <c r="Q165" s="196">
        <v>0.00024000000000000001</v>
      </c>
      <c r="R165" s="196">
        <f>Q165*H165</f>
        <v>0.00096000000000000002</v>
      </c>
      <c r="S165" s="196">
        <v>0</v>
      </c>
      <c r="T165" s="19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8" t="s">
        <v>134</v>
      </c>
      <c r="AT165" s="198" t="s">
        <v>130</v>
      </c>
      <c r="AU165" s="198" t="s">
        <v>105</v>
      </c>
      <c r="AY165" s="16" t="s">
        <v>127</v>
      </c>
      <c r="BE165" s="199">
        <f>IF(N165="základná",J165,0)</f>
        <v>0</v>
      </c>
      <c r="BF165" s="199">
        <f>IF(N165="znížená",J165,0)</f>
        <v>0</v>
      </c>
      <c r="BG165" s="199">
        <f>IF(N165="zákl. prenesená",J165,0)</f>
        <v>0</v>
      </c>
      <c r="BH165" s="199">
        <f>IF(N165="zníž. prenesená",J165,0)</f>
        <v>0</v>
      </c>
      <c r="BI165" s="199">
        <f>IF(N165="nulová",J165,0)</f>
        <v>0</v>
      </c>
      <c r="BJ165" s="16" t="s">
        <v>105</v>
      </c>
      <c r="BK165" s="199">
        <f>ROUND(I165*H165,2)</f>
        <v>0</v>
      </c>
      <c r="BL165" s="16" t="s">
        <v>134</v>
      </c>
      <c r="BM165" s="198" t="s">
        <v>234</v>
      </c>
    </row>
    <row r="166" s="2" customFormat="1" ht="16.5" customHeight="1">
      <c r="A166" s="35"/>
      <c r="B166" s="150"/>
      <c r="C166" s="186" t="s">
        <v>235</v>
      </c>
      <c r="D166" s="186" t="s">
        <v>130</v>
      </c>
      <c r="E166" s="187" t="s">
        <v>236</v>
      </c>
      <c r="F166" s="188" t="s">
        <v>237</v>
      </c>
      <c r="G166" s="189" t="s">
        <v>166</v>
      </c>
      <c r="H166" s="220"/>
      <c r="I166" s="191"/>
      <c r="J166" s="192">
        <f>ROUND(I166*H166,2)</f>
        <v>0</v>
      </c>
      <c r="K166" s="193"/>
      <c r="L166" s="36"/>
      <c r="M166" s="194" t="s">
        <v>1</v>
      </c>
      <c r="N166" s="195" t="s">
        <v>41</v>
      </c>
      <c r="O166" s="75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134</v>
      </c>
      <c r="AT166" s="198" t="s">
        <v>130</v>
      </c>
      <c r="AU166" s="198" t="s">
        <v>105</v>
      </c>
      <c r="AY166" s="16" t="s">
        <v>127</v>
      </c>
      <c r="BE166" s="199">
        <f>IF(N166="základná",J166,0)</f>
        <v>0</v>
      </c>
      <c r="BF166" s="199">
        <f>IF(N166="znížená",J166,0)</f>
        <v>0</v>
      </c>
      <c r="BG166" s="199">
        <f>IF(N166="zákl. prenesená",J166,0)</f>
        <v>0</v>
      </c>
      <c r="BH166" s="199">
        <f>IF(N166="zníž. prenesená",J166,0)</f>
        <v>0</v>
      </c>
      <c r="BI166" s="199">
        <f>IF(N166="nulová",J166,0)</f>
        <v>0</v>
      </c>
      <c r="BJ166" s="16" t="s">
        <v>105</v>
      </c>
      <c r="BK166" s="199">
        <f>ROUND(I166*H166,2)</f>
        <v>0</v>
      </c>
      <c r="BL166" s="16" t="s">
        <v>134</v>
      </c>
      <c r="BM166" s="198" t="s">
        <v>238</v>
      </c>
    </row>
    <row r="167" s="12" customFormat="1" ht="22.8" customHeight="1">
      <c r="A167" s="12"/>
      <c r="B167" s="173"/>
      <c r="C167" s="12"/>
      <c r="D167" s="174" t="s">
        <v>74</v>
      </c>
      <c r="E167" s="184" t="s">
        <v>239</v>
      </c>
      <c r="F167" s="184" t="s">
        <v>240</v>
      </c>
      <c r="G167" s="12"/>
      <c r="H167" s="12"/>
      <c r="I167" s="176"/>
      <c r="J167" s="185">
        <f>BK167</f>
        <v>0</v>
      </c>
      <c r="K167" s="12"/>
      <c r="L167" s="173"/>
      <c r="M167" s="178"/>
      <c r="N167" s="179"/>
      <c r="O167" s="179"/>
      <c r="P167" s="180">
        <f>SUM(P168:P183)</f>
        <v>0</v>
      </c>
      <c r="Q167" s="179"/>
      <c r="R167" s="180">
        <f>SUM(R168:R183)</f>
        <v>0.27851999999999999</v>
      </c>
      <c r="S167" s="179"/>
      <c r="T167" s="181">
        <f>SUM(T168:T183)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4" t="s">
        <v>105</v>
      </c>
      <c r="AT167" s="182" t="s">
        <v>74</v>
      </c>
      <c r="AU167" s="182" t="s">
        <v>83</v>
      </c>
      <c r="AY167" s="174" t="s">
        <v>127</v>
      </c>
      <c r="BK167" s="183">
        <f>SUM(BK168:BK183)</f>
        <v>0</v>
      </c>
    </row>
    <row r="168" s="2" customFormat="1" ht="16.5" customHeight="1">
      <c r="A168" s="35"/>
      <c r="B168" s="150"/>
      <c r="C168" s="186" t="s">
        <v>241</v>
      </c>
      <c r="D168" s="186" t="s">
        <v>130</v>
      </c>
      <c r="E168" s="187" t="s">
        <v>242</v>
      </c>
      <c r="F168" s="188" t="s">
        <v>243</v>
      </c>
      <c r="G168" s="189" t="s">
        <v>189</v>
      </c>
      <c r="H168" s="190">
        <v>5</v>
      </c>
      <c r="I168" s="191"/>
      <c r="J168" s="192">
        <f>ROUND(I168*H168,2)</f>
        <v>0</v>
      </c>
      <c r="K168" s="193"/>
      <c r="L168" s="36"/>
      <c r="M168" s="194" t="s">
        <v>1</v>
      </c>
      <c r="N168" s="195" t="s">
        <v>41</v>
      </c>
      <c r="O168" s="75"/>
      <c r="P168" s="196">
        <f>O168*H168</f>
        <v>0</v>
      </c>
      <c r="Q168" s="196">
        <v>2.0000000000000002E-05</v>
      </c>
      <c r="R168" s="196">
        <f>Q168*H168</f>
        <v>0.00010000000000000001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134</v>
      </c>
      <c r="AT168" s="198" t="s">
        <v>130</v>
      </c>
      <c r="AU168" s="198" t="s">
        <v>105</v>
      </c>
      <c r="AY168" s="16" t="s">
        <v>127</v>
      </c>
      <c r="BE168" s="199">
        <f>IF(N168="základná",J168,0)</f>
        <v>0</v>
      </c>
      <c r="BF168" s="199">
        <f>IF(N168="znížená",J168,0)</f>
        <v>0</v>
      </c>
      <c r="BG168" s="199">
        <f>IF(N168="zákl. prenesená",J168,0)</f>
        <v>0</v>
      </c>
      <c r="BH168" s="199">
        <f>IF(N168="zníž. prenesená",J168,0)</f>
        <v>0</v>
      </c>
      <c r="BI168" s="199">
        <f>IF(N168="nulová",J168,0)</f>
        <v>0</v>
      </c>
      <c r="BJ168" s="16" t="s">
        <v>105</v>
      </c>
      <c r="BK168" s="199">
        <f>ROUND(I168*H168,2)</f>
        <v>0</v>
      </c>
      <c r="BL168" s="16" t="s">
        <v>134</v>
      </c>
      <c r="BM168" s="198" t="s">
        <v>244</v>
      </c>
    </row>
    <row r="169" s="13" customFormat="1">
      <c r="A169" s="13"/>
      <c r="B169" s="200"/>
      <c r="C169" s="13"/>
      <c r="D169" s="201" t="s">
        <v>136</v>
      </c>
      <c r="E169" s="202" t="s">
        <v>1</v>
      </c>
      <c r="F169" s="203" t="s">
        <v>245</v>
      </c>
      <c r="G169" s="13"/>
      <c r="H169" s="204">
        <v>5</v>
      </c>
      <c r="I169" s="205"/>
      <c r="J169" s="13"/>
      <c r="K169" s="13"/>
      <c r="L169" s="200"/>
      <c r="M169" s="206"/>
      <c r="N169" s="207"/>
      <c r="O169" s="207"/>
      <c r="P169" s="207"/>
      <c r="Q169" s="207"/>
      <c r="R169" s="207"/>
      <c r="S169" s="207"/>
      <c r="T169" s="20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2" t="s">
        <v>136</v>
      </c>
      <c r="AU169" s="202" t="s">
        <v>105</v>
      </c>
      <c r="AV169" s="13" t="s">
        <v>105</v>
      </c>
      <c r="AW169" s="13" t="s">
        <v>31</v>
      </c>
      <c r="AX169" s="13" t="s">
        <v>83</v>
      </c>
      <c r="AY169" s="202" t="s">
        <v>127</v>
      </c>
    </row>
    <row r="170" s="2" customFormat="1" ht="24.15" customHeight="1">
      <c r="A170" s="35"/>
      <c r="B170" s="150"/>
      <c r="C170" s="209" t="s">
        <v>246</v>
      </c>
      <c r="D170" s="209" t="s">
        <v>138</v>
      </c>
      <c r="E170" s="210" t="s">
        <v>247</v>
      </c>
      <c r="F170" s="211" t="s">
        <v>248</v>
      </c>
      <c r="G170" s="212" t="s">
        <v>189</v>
      </c>
      <c r="H170" s="213">
        <v>4</v>
      </c>
      <c r="I170" s="214"/>
      <c r="J170" s="215">
        <f>ROUND(I170*H170,2)</f>
        <v>0</v>
      </c>
      <c r="K170" s="216"/>
      <c r="L170" s="217"/>
      <c r="M170" s="218" t="s">
        <v>1</v>
      </c>
      <c r="N170" s="219" t="s">
        <v>41</v>
      </c>
      <c r="O170" s="75"/>
      <c r="P170" s="196">
        <f>O170*H170</f>
        <v>0</v>
      </c>
      <c r="Q170" s="196">
        <v>0.01089</v>
      </c>
      <c r="R170" s="196">
        <f>Q170*H170</f>
        <v>0.043560000000000001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141</v>
      </c>
      <c r="AT170" s="198" t="s">
        <v>138</v>
      </c>
      <c r="AU170" s="198" t="s">
        <v>105</v>
      </c>
      <c r="AY170" s="16" t="s">
        <v>127</v>
      </c>
      <c r="BE170" s="199">
        <f>IF(N170="základná",J170,0)</f>
        <v>0</v>
      </c>
      <c r="BF170" s="199">
        <f>IF(N170="znížená",J170,0)</f>
        <v>0</v>
      </c>
      <c r="BG170" s="199">
        <f>IF(N170="zákl. prenesená",J170,0)</f>
        <v>0</v>
      </c>
      <c r="BH170" s="199">
        <f>IF(N170="zníž. prenesená",J170,0)</f>
        <v>0</v>
      </c>
      <c r="BI170" s="199">
        <f>IF(N170="nulová",J170,0)</f>
        <v>0</v>
      </c>
      <c r="BJ170" s="16" t="s">
        <v>105</v>
      </c>
      <c r="BK170" s="199">
        <f>ROUND(I170*H170,2)</f>
        <v>0</v>
      </c>
      <c r="BL170" s="16" t="s">
        <v>134</v>
      </c>
      <c r="BM170" s="198" t="s">
        <v>249</v>
      </c>
    </row>
    <row r="171" s="2" customFormat="1" ht="24.15" customHeight="1">
      <c r="A171" s="35"/>
      <c r="B171" s="150"/>
      <c r="C171" s="209" t="s">
        <v>250</v>
      </c>
      <c r="D171" s="209" t="s">
        <v>138</v>
      </c>
      <c r="E171" s="210" t="s">
        <v>251</v>
      </c>
      <c r="F171" s="211" t="s">
        <v>252</v>
      </c>
      <c r="G171" s="212" t="s">
        <v>189</v>
      </c>
      <c r="H171" s="213">
        <v>1</v>
      </c>
      <c r="I171" s="214"/>
      <c r="J171" s="215">
        <f>ROUND(I171*H171,2)</f>
        <v>0</v>
      </c>
      <c r="K171" s="216"/>
      <c r="L171" s="217"/>
      <c r="M171" s="218" t="s">
        <v>1</v>
      </c>
      <c r="N171" s="219" t="s">
        <v>41</v>
      </c>
      <c r="O171" s="75"/>
      <c r="P171" s="196">
        <f>O171*H171</f>
        <v>0</v>
      </c>
      <c r="Q171" s="196">
        <v>0.016330000000000001</v>
      </c>
      <c r="R171" s="196">
        <f>Q171*H171</f>
        <v>0.016330000000000001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141</v>
      </c>
      <c r="AT171" s="198" t="s">
        <v>138</v>
      </c>
      <c r="AU171" s="198" t="s">
        <v>105</v>
      </c>
      <c r="AY171" s="16" t="s">
        <v>127</v>
      </c>
      <c r="BE171" s="199">
        <f>IF(N171="základná",J171,0)</f>
        <v>0</v>
      </c>
      <c r="BF171" s="199">
        <f>IF(N171="znížená",J171,0)</f>
        <v>0</v>
      </c>
      <c r="BG171" s="199">
        <f>IF(N171="zákl. prenesená",J171,0)</f>
        <v>0</v>
      </c>
      <c r="BH171" s="199">
        <f>IF(N171="zníž. prenesená",J171,0)</f>
        <v>0</v>
      </c>
      <c r="BI171" s="199">
        <f>IF(N171="nulová",J171,0)</f>
        <v>0</v>
      </c>
      <c r="BJ171" s="16" t="s">
        <v>105</v>
      </c>
      <c r="BK171" s="199">
        <f>ROUND(I171*H171,2)</f>
        <v>0</v>
      </c>
      <c r="BL171" s="16" t="s">
        <v>134</v>
      </c>
      <c r="BM171" s="198" t="s">
        <v>253</v>
      </c>
    </row>
    <row r="172" s="2" customFormat="1" ht="16.5" customHeight="1">
      <c r="A172" s="35"/>
      <c r="B172" s="150"/>
      <c r="C172" s="186" t="s">
        <v>254</v>
      </c>
      <c r="D172" s="186" t="s">
        <v>130</v>
      </c>
      <c r="E172" s="187" t="s">
        <v>255</v>
      </c>
      <c r="F172" s="188" t="s">
        <v>256</v>
      </c>
      <c r="G172" s="189" t="s">
        <v>189</v>
      </c>
      <c r="H172" s="190">
        <v>3</v>
      </c>
      <c r="I172" s="191"/>
      <c r="J172" s="192">
        <f>ROUND(I172*H172,2)</f>
        <v>0</v>
      </c>
      <c r="K172" s="193"/>
      <c r="L172" s="36"/>
      <c r="M172" s="194" t="s">
        <v>1</v>
      </c>
      <c r="N172" s="195" t="s">
        <v>41</v>
      </c>
      <c r="O172" s="75"/>
      <c r="P172" s="196">
        <f>O172*H172</f>
        <v>0</v>
      </c>
      <c r="Q172" s="196">
        <v>2.0000000000000002E-05</v>
      </c>
      <c r="R172" s="196">
        <f>Q172*H172</f>
        <v>6.0000000000000008E-05</v>
      </c>
      <c r="S172" s="196">
        <v>0</v>
      </c>
      <c r="T172" s="19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8" t="s">
        <v>134</v>
      </c>
      <c r="AT172" s="198" t="s">
        <v>130</v>
      </c>
      <c r="AU172" s="198" t="s">
        <v>105</v>
      </c>
      <c r="AY172" s="16" t="s">
        <v>127</v>
      </c>
      <c r="BE172" s="199">
        <f>IF(N172="základná",J172,0)</f>
        <v>0</v>
      </c>
      <c r="BF172" s="199">
        <f>IF(N172="znížená",J172,0)</f>
        <v>0</v>
      </c>
      <c r="BG172" s="199">
        <f>IF(N172="zákl. prenesená",J172,0)</f>
        <v>0</v>
      </c>
      <c r="BH172" s="199">
        <f>IF(N172="zníž. prenesená",J172,0)</f>
        <v>0</v>
      </c>
      <c r="BI172" s="199">
        <f>IF(N172="nulová",J172,0)</f>
        <v>0</v>
      </c>
      <c r="BJ172" s="16" t="s">
        <v>105</v>
      </c>
      <c r="BK172" s="199">
        <f>ROUND(I172*H172,2)</f>
        <v>0</v>
      </c>
      <c r="BL172" s="16" t="s">
        <v>134</v>
      </c>
      <c r="BM172" s="198" t="s">
        <v>257</v>
      </c>
    </row>
    <row r="173" s="13" customFormat="1">
      <c r="A173" s="13"/>
      <c r="B173" s="200"/>
      <c r="C173" s="13"/>
      <c r="D173" s="201" t="s">
        <v>136</v>
      </c>
      <c r="E173" s="202" t="s">
        <v>1</v>
      </c>
      <c r="F173" s="203" t="s">
        <v>258</v>
      </c>
      <c r="G173" s="13"/>
      <c r="H173" s="204">
        <v>3</v>
      </c>
      <c r="I173" s="205"/>
      <c r="J173" s="13"/>
      <c r="K173" s="13"/>
      <c r="L173" s="200"/>
      <c r="M173" s="206"/>
      <c r="N173" s="207"/>
      <c r="O173" s="207"/>
      <c r="P173" s="207"/>
      <c r="Q173" s="207"/>
      <c r="R173" s="207"/>
      <c r="S173" s="207"/>
      <c r="T173" s="20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2" t="s">
        <v>136</v>
      </c>
      <c r="AU173" s="202" t="s">
        <v>105</v>
      </c>
      <c r="AV173" s="13" t="s">
        <v>105</v>
      </c>
      <c r="AW173" s="13" t="s">
        <v>31</v>
      </c>
      <c r="AX173" s="13" t="s">
        <v>83</v>
      </c>
      <c r="AY173" s="202" t="s">
        <v>127</v>
      </c>
    </row>
    <row r="174" s="2" customFormat="1" ht="24.15" customHeight="1">
      <c r="A174" s="35"/>
      <c r="B174" s="150"/>
      <c r="C174" s="209" t="s">
        <v>259</v>
      </c>
      <c r="D174" s="209" t="s">
        <v>138</v>
      </c>
      <c r="E174" s="210" t="s">
        <v>260</v>
      </c>
      <c r="F174" s="211" t="s">
        <v>261</v>
      </c>
      <c r="G174" s="212" t="s">
        <v>189</v>
      </c>
      <c r="H174" s="213">
        <v>2</v>
      </c>
      <c r="I174" s="214"/>
      <c r="J174" s="215">
        <f>ROUND(I174*H174,2)</f>
        <v>0</v>
      </c>
      <c r="K174" s="216"/>
      <c r="L174" s="217"/>
      <c r="M174" s="218" t="s">
        <v>1</v>
      </c>
      <c r="N174" s="219" t="s">
        <v>41</v>
      </c>
      <c r="O174" s="75"/>
      <c r="P174" s="196">
        <f>O174*H174</f>
        <v>0</v>
      </c>
      <c r="Q174" s="196">
        <v>0.024490000000000001</v>
      </c>
      <c r="R174" s="196">
        <f>Q174*H174</f>
        <v>0.048980000000000003</v>
      </c>
      <c r="S174" s="196">
        <v>0</v>
      </c>
      <c r="T174" s="19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141</v>
      </c>
      <c r="AT174" s="198" t="s">
        <v>138</v>
      </c>
      <c r="AU174" s="198" t="s">
        <v>105</v>
      </c>
      <c r="AY174" s="16" t="s">
        <v>127</v>
      </c>
      <c r="BE174" s="199">
        <f>IF(N174="základná",J174,0)</f>
        <v>0</v>
      </c>
      <c r="BF174" s="199">
        <f>IF(N174="znížená",J174,0)</f>
        <v>0</v>
      </c>
      <c r="BG174" s="199">
        <f>IF(N174="zákl. prenesená",J174,0)</f>
        <v>0</v>
      </c>
      <c r="BH174" s="199">
        <f>IF(N174="zníž. prenesená",J174,0)</f>
        <v>0</v>
      </c>
      <c r="BI174" s="199">
        <f>IF(N174="nulová",J174,0)</f>
        <v>0</v>
      </c>
      <c r="BJ174" s="16" t="s">
        <v>105</v>
      </c>
      <c r="BK174" s="199">
        <f>ROUND(I174*H174,2)</f>
        <v>0</v>
      </c>
      <c r="BL174" s="16" t="s">
        <v>134</v>
      </c>
      <c r="BM174" s="198" t="s">
        <v>262</v>
      </c>
    </row>
    <row r="175" s="2" customFormat="1" ht="24.15" customHeight="1">
      <c r="A175" s="35"/>
      <c r="B175" s="150"/>
      <c r="C175" s="209" t="s">
        <v>263</v>
      </c>
      <c r="D175" s="209" t="s">
        <v>138</v>
      </c>
      <c r="E175" s="210" t="s">
        <v>264</v>
      </c>
      <c r="F175" s="211" t="s">
        <v>265</v>
      </c>
      <c r="G175" s="212" t="s">
        <v>189</v>
      </c>
      <c r="H175" s="213">
        <v>1</v>
      </c>
      <c r="I175" s="214"/>
      <c r="J175" s="215">
        <f>ROUND(I175*H175,2)</f>
        <v>0</v>
      </c>
      <c r="K175" s="216"/>
      <c r="L175" s="217"/>
      <c r="M175" s="218" t="s">
        <v>1</v>
      </c>
      <c r="N175" s="219" t="s">
        <v>41</v>
      </c>
      <c r="O175" s="75"/>
      <c r="P175" s="196">
        <f>O175*H175</f>
        <v>0</v>
      </c>
      <c r="Q175" s="196">
        <v>0.025229999999999999</v>
      </c>
      <c r="R175" s="196">
        <f>Q175*H175</f>
        <v>0.025229999999999999</v>
      </c>
      <c r="S175" s="196">
        <v>0</v>
      </c>
      <c r="T175" s="19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8" t="s">
        <v>141</v>
      </c>
      <c r="AT175" s="198" t="s">
        <v>138</v>
      </c>
      <c r="AU175" s="198" t="s">
        <v>105</v>
      </c>
      <c r="AY175" s="16" t="s">
        <v>127</v>
      </c>
      <c r="BE175" s="199">
        <f>IF(N175="základná",J175,0)</f>
        <v>0</v>
      </c>
      <c r="BF175" s="199">
        <f>IF(N175="znížená",J175,0)</f>
        <v>0</v>
      </c>
      <c r="BG175" s="199">
        <f>IF(N175="zákl. prenesená",J175,0)</f>
        <v>0</v>
      </c>
      <c r="BH175" s="199">
        <f>IF(N175="zníž. prenesená",J175,0)</f>
        <v>0</v>
      </c>
      <c r="BI175" s="199">
        <f>IF(N175="nulová",J175,0)</f>
        <v>0</v>
      </c>
      <c r="BJ175" s="16" t="s">
        <v>105</v>
      </c>
      <c r="BK175" s="199">
        <f>ROUND(I175*H175,2)</f>
        <v>0</v>
      </c>
      <c r="BL175" s="16" t="s">
        <v>134</v>
      </c>
      <c r="BM175" s="198" t="s">
        <v>266</v>
      </c>
    </row>
    <row r="176" s="2" customFormat="1" ht="16.5" customHeight="1">
      <c r="A176" s="35"/>
      <c r="B176" s="150"/>
      <c r="C176" s="186" t="s">
        <v>267</v>
      </c>
      <c r="D176" s="186" t="s">
        <v>130</v>
      </c>
      <c r="E176" s="187" t="s">
        <v>268</v>
      </c>
      <c r="F176" s="188" t="s">
        <v>269</v>
      </c>
      <c r="G176" s="189" t="s">
        <v>189</v>
      </c>
      <c r="H176" s="190">
        <v>2</v>
      </c>
      <c r="I176" s="191"/>
      <c r="J176" s="192">
        <f>ROUND(I176*H176,2)</f>
        <v>0</v>
      </c>
      <c r="K176" s="193"/>
      <c r="L176" s="36"/>
      <c r="M176" s="194" t="s">
        <v>1</v>
      </c>
      <c r="N176" s="195" t="s">
        <v>41</v>
      </c>
      <c r="O176" s="75"/>
      <c r="P176" s="196">
        <f>O176*H176</f>
        <v>0</v>
      </c>
      <c r="Q176" s="196">
        <v>2.0000000000000002E-05</v>
      </c>
      <c r="R176" s="196">
        <f>Q176*H176</f>
        <v>4.0000000000000003E-05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134</v>
      </c>
      <c r="AT176" s="198" t="s">
        <v>130</v>
      </c>
      <c r="AU176" s="198" t="s">
        <v>105</v>
      </c>
      <c r="AY176" s="16" t="s">
        <v>127</v>
      </c>
      <c r="BE176" s="199">
        <f>IF(N176="základná",J176,0)</f>
        <v>0</v>
      </c>
      <c r="BF176" s="199">
        <f>IF(N176="znížená",J176,0)</f>
        <v>0</v>
      </c>
      <c r="BG176" s="199">
        <f>IF(N176="zákl. prenesená",J176,0)</f>
        <v>0</v>
      </c>
      <c r="BH176" s="199">
        <f>IF(N176="zníž. prenesená",J176,0)</f>
        <v>0</v>
      </c>
      <c r="BI176" s="199">
        <f>IF(N176="nulová",J176,0)</f>
        <v>0</v>
      </c>
      <c r="BJ176" s="16" t="s">
        <v>105</v>
      </c>
      <c r="BK176" s="199">
        <f>ROUND(I176*H176,2)</f>
        <v>0</v>
      </c>
      <c r="BL176" s="16" t="s">
        <v>134</v>
      </c>
      <c r="BM176" s="198" t="s">
        <v>270</v>
      </c>
    </row>
    <row r="177" s="2" customFormat="1" ht="24.15" customHeight="1">
      <c r="A177" s="35"/>
      <c r="B177" s="150"/>
      <c r="C177" s="209" t="s">
        <v>141</v>
      </c>
      <c r="D177" s="209" t="s">
        <v>138</v>
      </c>
      <c r="E177" s="210" t="s">
        <v>271</v>
      </c>
      <c r="F177" s="211" t="s">
        <v>272</v>
      </c>
      <c r="G177" s="212" t="s">
        <v>189</v>
      </c>
      <c r="H177" s="213">
        <v>2</v>
      </c>
      <c r="I177" s="214"/>
      <c r="J177" s="215">
        <f>ROUND(I177*H177,2)</f>
        <v>0</v>
      </c>
      <c r="K177" s="216"/>
      <c r="L177" s="217"/>
      <c r="M177" s="218" t="s">
        <v>1</v>
      </c>
      <c r="N177" s="219" t="s">
        <v>41</v>
      </c>
      <c r="O177" s="75"/>
      <c r="P177" s="196">
        <f>O177*H177</f>
        <v>0</v>
      </c>
      <c r="Q177" s="196">
        <v>0.032660000000000002</v>
      </c>
      <c r="R177" s="196">
        <f>Q177*H177</f>
        <v>0.065320000000000003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141</v>
      </c>
      <c r="AT177" s="198" t="s">
        <v>138</v>
      </c>
      <c r="AU177" s="198" t="s">
        <v>105</v>
      </c>
      <c r="AY177" s="16" t="s">
        <v>127</v>
      </c>
      <c r="BE177" s="199">
        <f>IF(N177="základná",J177,0)</f>
        <v>0</v>
      </c>
      <c r="BF177" s="199">
        <f>IF(N177="znížená",J177,0)</f>
        <v>0</v>
      </c>
      <c r="BG177" s="199">
        <f>IF(N177="zákl. prenesená",J177,0)</f>
        <v>0</v>
      </c>
      <c r="BH177" s="199">
        <f>IF(N177="zníž. prenesená",J177,0)</f>
        <v>0</v>
      </c>
      <c r="BI177" s="199">
        <f>IF(N177="nulová",J177,0)</f>
        <v>0</v>
      </c>
      <c r="BJ177" s="16" t="s">
        <v>105</v>
      </c>
      <c r="BK177" s="199">
        <f>ROUND(I177*H177,2)</f>
        <v>0</v>
      </c>
      <c r="BL177" s="16" t="s">
        <v>134</v>
      </c>
      <c r="BM177" s="198" t="s">
        <v>273</v>
      </c>
    </row>
    <row r="178" s="2" customFormat="1" ht="16.5" customHeight="1">
      <c r="A178" s="35"/>
      <c r="B178" s="150"/>
      <c r="C178" s="186" t="s">
        <v>274</v>
      </c>
      <c r="D178" s="186" t="s">
        <v>130</v>
      </c>
      <c r="E178" s="187" t="s">
        <v>275</v>
      </c>
      <c r="F178" s="188" t="s">
        <v>276</v>
      </c>
      <c r="G178" s="189" t="s">
        <v>189</v>
      </c>
      <c r="H178" s="190">
        <v>2</v>
      </c>
      <c r="I178" s="191"/>
      <c r="J178" s="192">
        <f>ROUND(I178*H178,2)</f>
        <v>0</v>
      </c>
      <c r="K178" s="193"/>
      <c r="L178" s="36"/>
      <c r="M178" s="194" t="s">
        <v>1</v>
      </c>
      <c r="N178" s="195" t="s">
        <v>41</v>
      </c>
      <c r="O178" s="75"/>
      <c r="P178" s="196">
        <f>O178*H178</f>
        <v>0</v>
      </c>
      <c r="Q178" s="196">
        <v>2.0000000000000002E-05</v>
      </c>
      <c r="R178" s="196">
        <f>Q178*H178</f>
        <v>4.0000000000000003E-05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134</v>
      </c>
      <c r="AT178" s="198" t="s">
        <v>130</v>
      </c>
      <c r="AU178" s="198" t="s">
        <v>105</v>
      </c>
      <c r="AY178" s="16" t="s">
        <v>127</v>
      </c>
      <c r="BE178" s="199">
        <f>IF(N178="základná",J178,0)</f>
        <v>0</v>
      </c>
      <c r="BF178" s="199">
        <f>IF(N178="znížená",J178,0)</f>
        <v>0</v>
      </c>
      <c r="BG178" s="199">
        <f>IF(N178="zákl. prenesená",J178,0)</f>
        <v>0</v>
      </c>
      <c r="BH178" s="199">
        <f>IF(N178="zníž. prenesená",J178,0)</f>
        <v>0</v>
      </c>
      <c r="BI178" s="199">
        <f>IF(N178="nulová",J178,0)</f>
        <v>0</v>
      </c>
      <c r="BJ178" s="16" t="s">
        <v>105</v>
      </c>
      <c r="BK178" s="199">
        <f>ROUND(I178*H178,2)</f>
        <v>0</v>
      </c>
      <c r="BL178" s="16" t="s">
        <v>134</v>
      </c>
      <c r="BM178" s="198" t="s">
        <v>277</v>
      </c>
    </row>
    <row r="179" s="2" customFormat="1" ht="24.15" customHeight="1">
      <c r="A179" s="35"/>
      <c r="B179" s="150"/>
      <c r="C179" s="209" t="s">
        <v>278</v>
      </c>
      <c r="D179" s="209" t="s">
        <v>138</v>
      </c>
      <c r="E179" s="210" t="s">
        <v>279</v>
      </c>
      <c r="F179" s="211" t="s">
        <v>280</v>
      </c>
      <c r="G179" s="212" t="s">
        <v>189</v>
      </c>
      <c r="H179" s="213">
        <v>2</v>
      </c>
      <c r="I179" s="214"/>
      <c r="J179" s="215">
        <f>ROUND(I179*H179,2)</f>
        <v>0</v>
      </c>
      <c r="K179" s="216"/>
      <c r="L179" s="217"/>
      <c r="M179" s="218" t="s">
        <v>1</v>
      </c>
      <c r="N179" s="219" t="s">
        <v>41</v>
      </c>
      <c r="O179" s="75"/>
      <c r="P179" s="196">
        <f>O179*H179</f>
        <v>0</v>
      </c>
      <c r="Q179" s="196">
        <v>0.019709999999999998</v>
      </c>
      <c r="R179" s="196">
        <f>Q179*H179</f>
        <v>0.039419999999999997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141</v>
      </c>
      <c r="AT179" s="198" t="s">
        <v>138</v>
      </c>
      <c r="AU179" s="198" t="s">
        <v>105</v>
      </c>
      <c r="AY179" s="16" t="s">
        <v>127</v>
      </c>
      <c r="BE179" s="199">
        <f>IF(N179="základná",J179,0)</f>
        <v>0</v>
      </c>
      <c r="BF179" s="199">
        <f>IF(N179="znížená",J179,0)</f>
        <v>0</v>
      </c>
      <c r="BG179" s="199">
        <f>IF(N179="zákl. prenesená",J179,0)</f>
        <v>0</v>
      </c>
      <c r="BH179" s="199">
        <f>IF(N179="zníž. prenesená",J179,0)</f>
        <v>0</v>
      </c>
      <c r="BI179" s="199">
        <f>IF(N179="nulová",J179,0)</f>
        <v>0</v>
      </c>
      <c r="BJ179" s="16" t="s">
        <v>105</v>
      </c>
      <c r="BK179" s="199">
        <f>ROUND(I179*H179,2)</f>
        <v>0</v>
      </c>
      <c r="BL179" s="16" t="s">
        <v>134</v>
      </c>
      <c r="BM179" s="198" t="s">
        <v>281</v>
      </c>
    </row>
    <row r="180" s="2" customFormat="1" ht="16.5" customHeight="1">
      <c r="A180" s="35"/>
      <c r="B180" s="150"/>
      <c r="C180" s="186" t="s">
        <v>282</v>
      </c>
      <c r="D180" s="186" t="s">
        <v>130</v>
      </c>
      <c r="E180" s="187" t="s">
        <v>283</v>
      </c>
      <c r="F180" s="188" t="s">
        <v>284</v>
      </c>
      <c r="G180" s="189" t="s">
        <v>189</v>
      </c>
      <c r="H180" s="190">
        <v>1</v>
      </c>
      <c r="I180" s="191"/>
      <c r="J180" s="192">
        <f>ROUND(I180*H180,2)</f>
        <v>0</v>
      </c>
      <c r="K180" s="193"/>
      <c r="L180" s="36"/>
      <c r="M180" s="194" t="s">
        <v>1</v>
      </c>
      <c r="N180" s="195" t="s">
        <v>41</v>
      </c>
      <c r="O180" s="75"/>
      <c r="P180" s="196">
        <f>O180*H180</f>
        <v>0</v>
      </c>
      <c r="Q180" s="196">
        <v>2.0000000000000002E-05</v>
      </c>
      <c r="R180" s="196">
        <f>Q180*H180</f>
        <v>2.0000000000000002E-05</v>
      </c>
      <c r="S180" s="196">
        <v>0</v>
      </c>
      <c r="T180" s="19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8" t="s">
        <v>134</v>
      </c>
      <c r="AT180" s="198" t="s">
        <v>130</v>
      </c>
      <c r="AU180" s="198" t="s">
        <v>105</v>
      </c>
      <c r="AY180" s="16" t="s">
        <v>127</v>
      </c>
      <c r="BE180" s="199">
        <f>IF(N180="základná",J180,0)</f>
        <v>0</v>
      </c>
      <c r="BF180" s="199">
        <f>IF(N180="znížená",J180,0)</f>
        <v>0</v>
      </c>
      <c r="BG180" s="199">
        <f>IF(N180="zákl. prenesená",J180,0)</f>
        <v>0</v>
      </c>
      <c r="BH180" s="199">
        <f>IF(N180="zníž. prenesená",J180,0)</f>
        <v>0</v>
      </c>
      <c r="BI180" s="199">
        <f>IF(N180="nulová",J180,0)</f>
        <v>0</v>
      </c>
      <c r="BJ180" s="16" t="s">
        <v>105</v>
      </c>
      <c r="BK180" s="199">
        <f>ROUND(I180*H180,2)</f>
        <v>0</v>
      </c>
      <c r="BL180" s="16" t="s">
        <v>134</v>
      </c>
      <c r="BM180" s="198" t="s">
        <v>285</v>
      </c>
    </row>
    <row r="181" s="2" customFormat="1" ht="24.15" customHeight="1">
      <c r="A181" s="35"/>
      <c r="B181" s="150"/>
      <c r="C181" s="209" t="s">
        <v>286</v>
      </c>
      <c r="D181" s="209" t="s">
        <v>138</v>
      </c>
      <c r="E181" s="210" t="s">
        <v>287</v>
      </c>
      <c r="F181" s="211" t="s">
        <v>288</v>
      </c>
      <c r="G181" s="212" t="s">
        <v>189</v>
      </c>
      <c r="H181" s="213">
        <v>1</v>
      </c>
      <c r="I181" s="214"/>
      <c r="J181" s="215">
        <f>ROUND(I181*H181,2)</f>
        <v>0</v>
      </c>
      <c r="K181" s="216"/>
      <c r="L181" s="217"/>
      <c r="M181" s="218" t="s">
        <v>1</v>
      </c>
      <c r="N181" s="219" t="s">
        <v>41</v>
      </c>
      <c r="O181" s="75"/>
      <c r="P181" s="196">
        <f>O181*H181</f>
        <v>0</v>
      </c>
      <c r="Q181" s="196">
        <v>0.039419999999999997</v>
      </c>
      <c r="R181" s="196">
        <f>Q181*H181</f>
        <v>0.039419999999999997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141</v>
      </c>
      <c r="AT181" s="198" t="s">
        <v>138</v>
      </c>
      <c r="AU181" s="198" t="s">
        <v>105</v>
      </c>
      <c r="AY181" s="16" t="s">
        <v>127</v>
      </c>
      <c r="BE181" s="199">
        <f>IF(N181="základná",J181,0)</f>
        <v>0</v>
      </c>
      <c r="BF181" s="199">
        <f>IF(N181="znížená",J181,0)</f>
        <v>0</v>
      </c>
      <c r="BG181" s="199">
        <f>IF(N181="zákl. prenesená",J181,0)</f>
        <v>0</v>
      </c>
      <c r="BH181" s="199">
        <f>IF(N181="zníž. prenesená",J181,0)</f>
        <v>0</v>
      </c>
      <c r="BI181" s="199">
        <f>IF(N181="nulová",J181,0)</f>
        <v>0</v>
      </c>
      <c r="BJ181" s="16" t="s">
        <v>105</v>
      </c>
      <c r="BK181" s="199">
        <f>ROUND(I181*H181,2)</f>
        <v>0</v>
      </c>
      <c r="BL181" s="16" t="s">
        <v>134</v>
      </c>
      <c r="BM181" s="198" t="s">
        <v>289</v>
      </c>
    </row>
    <row r="182" s="2" customFormat="1" ht="16.5" customHeight="1">
      <c r="A182" s="35"/>
      <c r="B182" s="150"/>
      <c r="C182" s="186" t="s">
        <v>290</v>
      </c>
      <c r="D182" s="186" t="s">
        <v>130</v>
      </c>
      <c r="E182" s="187" t="s">
        <v>291</v>
      </c>
      <c r="F182" s="188" t="s">
        <v>292</v>
      </c>
      <c r="G182" s="189" t="s">
        <v>189</v>
      </c>
      <c r="H182" s="190">
        <v>13</v>
      </c>
      <c r="I182" s="191"/>
      <c r="J182" s="192">
        <f>ROUND(I182*H182,2)</f>
        <v>0</v>
      </c>
      <c r="K182" s="193"/>
      <c r="L182" s="36"/>
      <c r="M182" s="194" t="s">
        <v>1</v>
      </c>
      <c r="N182" s="195" t="s">
        <v>41</v>
      </c>
      <c r="O182" s="75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134</v>
      </c>
      <c r="AT182" s="198" t="s">
        <v>130</v>
      </c>
      <c r="AU182" s="198" t="s">
        <v>105</v>
      </c>
      <c r="AY182" s="16" t="s">
        <v>127</v>
      </c>
      <c r="BE182" s="199">
        <f>IF(N182="základná",J182,0)</f>
        <v>0</v>
      </c>
      <c r="BF182" s="199">
        <f>IF(N182="znížená",J182,0)</f>
        <v>0</v>
      </c>
      <c r="BG182" s="199">
        <f>IF(N182="zákl. prenesená",J182,0)</f>
        <v>0</v>
      </c>
      <c r="BH182" s="199">
        <f>IF(N182="zníž. prenesená",J182,0)</f>
        <v>0</v>
      </c>
      <c r="BI182" s="199">
        <f>IF(N182="nulová",J182,0)</f>
        <v>0</v>
      </c>
      <c r="BJ182" s="16" t="s">
        <v>105</v>
      </c>
      <c r="BK182" s="199">
        <f>ROUND(I182*H182,2)</f>
        <v>0</v>
      </c>
      <c r="BL182" s="16" t="s">
        <v>134</v>
      </c>
      <c r="BM182" s="198" t="s">
        <v>293</v>
      </c>
    </row>
    <row r="183" s="2" customFormat="1" ht="16.5" customHeight="1">
      <c r="A183" s="35"/>
      <c r="B183" s="150"/>
      <c r="C183" s="186" t="s">
        <v>294</v>
      </c>
      <c r="D183" s="186" t="s">
        <v>130</v>
      </c>
      <c r="E183" s="187" t="s">
        <v>295</v>
      </c>
      <c r="F183" s="188" t="s">
        <v>296</v>
      </c>
      <c r="G183" s="189" t="s">
        <v>166</v>
      </c>
      <c r="H183" s="220"/>
      <c r="I183" s="191"/>
      <c r="J183" s="192">
        <f>ROUND(I183*H183,2)</f>
        <v>0</v>
      </c>
      <c r="K183" s="193"/>
      <c r="L183" s="36"/>
      <c r="M183" s="194" t="s">
        <v>1</v>
      </c>
      <c r="N183" s="195" t="s">
        <v>41</v>
      </c>
      <c r="O183" s="75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134</v>
      </c>
      <c r="AT183" s="198" t="s">
        <v>130</v>
      </c>
      <c r="AU183" s="198" t="s">
        <v>105</v>
      </c>
      <c r="AY183" s="16" t="s">
        <v>127</v>
      </c>
      <c r="BE183" s="199">
        <f>IF(N183="základná",J183,0)</f>
        <v>0</v>
      </c>
      <c r="BF183" s="199">
        <f>IF(N183="znížená",J183,0)</f>
        <v>0</v>
      </c>
      <c r="BG183" s="199">
        <f>IF(N183="zákl. prenesená",J183,0)</f>
        <v>0</v>
      </c>
      <c r="BH183" s="199">
        <f>IF(N183="zníž. prenesená",J183,0)</f>
        <v>0</v>
      </c>
      <c r="BI183" s="199">
        <f>IF(N183="nulová",J183,0)</f>
        <v>0</v>
      </c>
      <c r="BJ183" s="16" t="s">
        <v>105</v>
      </c>
      <c r="BK183" s="199">
        <f>ROUND(I183*H183,2)</f>
        <v>0</v>
      </c>
      <c r="BL183" s="16" t="s">
        <v>134</v>
      </c>
      <c r="BM183" s="198" t="s">
        <v>297</v>
      </c>
    </row>
    <row r="184" s="12" customFormat="1" ht="22.8" customHeight="1">
      <c r="A184" s="12"/>
      <c r="B184" s="173"/>
      <c r="C184" s="12"/>
      <c r="D184" s="174" t="s">
        <v>74</v>
      </c>
      <c r="E184" s="184" t="s">
        <v>298</v>
      </c>
      <c r="F184" s="184" t="s">
        <v>299</v>
      </c>
      <c r="G184" s="12"/>
      <c r="H184" s="12"/>
      <c r="I184" s="176"/>
      <c r="J184" s="185">
        <f>BK184</f>
        <v>0</v>
      </c>
      <c r="K184" s="12"/>
      <c r="L184" s="173"/>
      <c r="M184" s="178"/>
      <c r="N184" s="179"/>
      <c r="O184" s="179"/>
      <c r="P184" s="180">
        <f>SUM(P185:P186)</f>
        <v>0</v>
      </c>
      <c r="Q184" s="179"/>
      <c r="R184" s="180">
        <f>SUM(R185:R186)</f>
        <v>0.017189999999999997</v>
      </c>
      <c r="S184" s="179"/>
      <c r="T184" s="181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74" t="s">
        <v>105</v>
      </c>
      <c r="AT184" s="182" t="s">
        <v>74</v>
      </c>
      <c r="AU184" s="182" t="s">
        <v>83</v>
      </c>
      <c r="AY184" s="174" t="s">
        <v>127</v>
      </c>
      <c r="BK184" s="183">
        <f>SUM(BK185:BK186)</f>
        <v>0</v>
      </c>
    </row>
    <row r="185" s="2" customFormat="1" ht="21.75" customHeight="1">
      <c r="A185" s="35"/>
      <c r="B185" s="150"/>
      <c r="C185" s="186" t="s">
        <v>300</v>
      </c>
      <c r="D185" s="186" t="s">
        <v>130</v>
      </c>
      <c r="E185" s="187" t="s">
        <v>301</v>
      </c>
      <c r="F185" s="188" t="s">
        <v>302</v>
      </c>
      <c r="G185" s="189" t="s">
        <v>133</v>
      </c>
      <c r="H185" s="190">
        <v>191</v>
      </c>
      <c r="I185" s="191"/>
      <c r="J185" s="192">
        <f>ROUND(I185*H185,2)</f>
        <v>0</v>
      </c>
      <c r="K185" s="193"/>
      <c r="L185" s="36"/>
      <c r="M185" s="194" t="s">
        <v>1</v>
      </c>
      <c r="N185" s="195" t="s">
        <v>41</v>
      </c>
      <c r="O185" s="75"/>
      <c r="P185" s="196">
        <f>O185*H185</f>
        <v>0</v>
      </c>
      <c r="Q185" s="196">
        <v>6.9999999999999994E-05</v>
      </c>
      <c r="R185" s="196">
        <f>Q185*H185</f>
        <v>0.013369999999999998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134</v>
      </c>
      <c r="AT185" s="198" t="s">
        <v>130</v>
      </c>
      <c r="AU185" s="198" t="s">
        <v>105</v>
      </c>
      <c r="AY185" s="16" t="s">
        <v>127</v>
      </c>
      <c r="BE185" s="199">
        <f>IF(N185="základná",J185,0)</f>
        <v>0</v>
      </c>
      <c r="BF185" s="199">
        <f>IF(N185="znížená",J185,0)</f>
        <v>0</v>
      </c>
      <c r="BG185" s="199">
        <f>IF(N185="zákl. prenesená",J185,0)</f>
        <v>0</v>
      </c>
      <c r="BH185" s="199">
        <f>IF(N185="zníž. prenesená",J185,0)</f>
        <v>0</v>
      </c>
      <c r="BI185" s="199">
        <f>IF(N185="nulová",J185,0)</f>
        <v>0</v>
      </c>
      <c r="BJ185" s="16" t="s">
        <v>105</v>
      </c>
      <c r="BK185" s="199">
        <f>ROUND(I185*H185,2)</f>
        <v>0</v>
      </c>
      <c r="BL185" s="16" t="s">
        <v>134</v>
      </c>
      <c r="BM185" s="198" t="s">
        <v>303</v>
      </c>
    </row>
    <row r="186" s="2" customFormat="1" ht="16.5" customHeight="1">
      <c r="A186" s="35"/>
      <c r="B186" s="150"/>
      <c r="C186" s="186" t="s">
        <v>304</v>
      </c>
      <c r="D186" s="186" t="s">
        <v>130</v>
      </c>
      <c r="E186" s="187" t="s">
        <v>305</v>
      </c>
      <c r="F186" s="188" t="s">
        <v>306</v>
      </c>
      <c r="G186" s="189" t="s">
        <v>133</v>
      </c>
      <c r="H186" s="190">
        <v>191</v>
      </c>
      <c r="I186" s="191"/>
      <c r="J186" s="192">
        <f>ROUND(I186*H186,2)</f>
        <v>0</v>
      </c>
      <c r="K186" s="193"/>
      <c r="L186" s="36"/>
      <c r="M186" s="194" t="s">
        <v>1</v>
      </c>
      <c r="N186" s="195" t="s">
        <v>41</v>
      </c>
      <c r="O186" s="75"/>
      <c r="P186" s="196">
        <f>O186*H186</f>
        <v>0</v>
      </c>
      <c r="Q186" s="196">
        <v>2.0000000000000002E-05</v>
      </c>
      <c r="R186" s="196">
        <f>Q186*H186</f>
        <v>0.0038200000000000005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134</v>
      </c>
      <c r="AT186" s="198" t="s">
        <v>130</v>
      </c>
      <c r="AU186" s="198" t="s">
        <v>105</v>
      </c>
      <c r="AY186" s="16" t="s">
        <v>127</v>
      </c>
      <c r="BE186" s="199">
        <f>IF(N186="základná",J186,0)</f>
        <v>0</v>
      </c>
      <c r="BF186" s="199">
        <f>IF(N186="znížená",J186,0)</f>
        <v>0</v>
      </c>
      <c r="BG186" s="199">
        <f>IF(N186="zákl. prenesená",J186,0)</f>
        <v>0</v>
      </c>
      <c r="BH186" s="199">
        <f>IF(N186="zníž. prenesená",J186,0)</f>
        <v>0</v>
      </c>
      <c r="BI186" s="199">
        <f>IF(N186="nulová",J186,0)</f>
        <v>0</v>
      </c>
      <c r="BJ186" s="16" t="s">
        <v>105</v>
      </c>
      <c r="BK186" s="199">
        <f>ROUND(I186*H186,2)</f>
        <v>0</v>
      </c>
      <c r="BL186" s="16" t="s">
        <v>134</v>
      </c>
      <c r="BM186" s="198" t="s">
        <v>307</v>
      </c>
    </row>
    <row r="187" s="12" customFormat="1" ht="25.92" customHeight="1">
      <c r="A187" s="12"/>
      <c r="B187" s="173"/>
      <c r="C187" s="12"/>
      <c r="D187" s="174" t="s">
        <v>74</v>
      </c>
      <c r="E187" s="175" t="s">
        <v>308</v>
      </c>
      <c r="F187" s="175" t="s">
        <v>309</v>
      </c>
      <c r="G187" s="12"/>
      <c r="H187" s="12"/>
      <c r="I187" s="176"/>
      <c r="J187" s="177">
        <f>BK187</f>
        <v>0</v>
      </c>
      <c r="K187" s="12"/>
      <c r="L187" s="173"/>
      <c r="M187" s="178"/>
      <c r="N187" s="179"/>
      <c r="O187" s="179"/>
      <c r="P187" s="180">
        <f>SUM(P188:P189)</f>
        <v>0</v>
      </c>
      <c r="Q187" s="179"/>
      <c r="R187" s="180">
        <f>SUM(R188:R189)</f>
        <v>0</v>
      </c>
      <c r="S187" s="179"/>
      <c r="T187" s="181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74" t="s">
        <v>149</v>
      </c>
      <c r="AT187" s="182" t="s">
        <v>74</v>
      </c>
      <c r="AU187" s="182" t="s">
        <v>75</v>
      </c>
      <c r="AY187" s="174" t="s">
        <v>127</v>
      </c>
      <c r="BK187" s="183">
        <f>SUM(BK188:BK189)</f>
        <v>0</v>
      </c>
    </row>
    <row r="188" s="2" customFormat="1" ht="16.5" customHeight="1">
      <c r="A188" s="35"/>
      <c r="B188" s="150"/>
      <c r="C188" s="186" t="s">
        <v>310</v>
      </c>
      <c r="D188" s="186" t="s">
        <v>130</v>
      </c>
      <c r="E188" s="187" t="s">
        <v>311</v>
      </c>
      <c r="F188" s="188" t="s">
        <v>312</v>
      </c>
      <c r="G188" s="189" t="s">
        <v>313</v>
      </c>
      <c r="H188" s="190">
        <v>24</v>
      </c>
      <c r="I188" s="191"/>
      <c r="J188" s="192">
        <f>ROUND(I188*H188,2)</f>
        <v>0</v>
      </c>
      <c r="K188" s="193"/>
      <c r="L188" s="36"/>
      <c r="M188" s="194" t="s">
        <v>1</v>
      </c>
      <c r="N188" s="195" t="s">
        <v>41</v>
      </c>
      <c r="O188" s="75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314</v>
      </c>
      <c r="AT188" s="198" t="s">
        <v>130</v>
      </c>
      <c r="AU188" s="198" t="s">
        <v>83</v>
      </c>
      <c r="AY188" s="16" t="s">
        <v>127</v>
      </c>
      <c r="BE188" s="199">
        <f>IF(N188="základná",J188,0)</f>
        <v>0</v>
      </c>
      <c r="BF188" s="199">
        <f>IF(N188="znížená",J188,0)</f>
        <v>0</v>
      </c>
      <c r="BG188" s="199">
        <f>IF(N188="zákl. prenesená",J188,0)</f>
        <v>0</v>
      </c>
      <c r="BH188" s="199">
        <f>IF(N188="zníž. prenesená",J188,0)</f>
        <v>0</v>
      </c>
      <c r="BI188" s="199">
        <f>IF(N188="nulová",J188,0)</f>
        <v>0</v>
      </c>
      <c r="BJ188" s="16" t="s">
        <v>105</v>
      </c>
      <c r="BK188" s="199">
        <f>ROUND(I188*H188,2)</f>
        <v>0</v>
      </c>
      <c r="BL188" s="16" t="s">
        <v>314</v>
      </c>
      <c r="BM188" s="198" t="s">
        <v>315</v>
      </c>
    </row>
    <row r="189" s="2" customFormat="1" ht="16.5" customHeight="1">
      <c r="A189" s="35"/>
      <c r="B189" s="150"/>
      <c r="C189" s="186" t="s">
        <v>316</v>
      </c>
      <c r="D189" s="186" t="s">
        <v>130</v>
      </c>
      <c r="E189" s="187" t="s">
        <v>317</v>
      </c>
      <c r="F189" s="188" t="s">
        <v>318</v>
      </c>
      <c r="G189" s="189" t="s">
        <v>313</v>
      </c>
      <c r="H189" s="190">
        <v>24</v>
      </c>
      <c r="I189" s="191"/>
      <c r="J189" s="192">
        <f>ROUND(I189*H189,2)</f>
        <v>0</v>
      </c>
      <c r="K189" s="193"/>
      <c r="L189" s="36"/>
      <c r="M189" s="221" t="s">
        <v>1</v>
      </c>
      <c r="N189" s="222" t="s">
        <v>41</v>
      </c>
      <c r="O189" s="223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314</v>
      </c>
      <c r="AT189" s="198" t="s">
        <v>130</v>
      </c>
      <c r="AU189" s="198" t="s">
        <v>83</v>
      </c>
      <c r="AY189" s="16" t="s">
        <v>127</v>
      </c>
      <c r="BE189" s="199">
        <f>IF(N189="základná",J189,0)</f>
        <v>0</v>
      </c>
      <c r="BF189" s="199">
        <f>IF(N189="znížená",J189,0)</f>
        <v>0</v>
      </c>
      <c r="BG189" s="199">
        <f>IF(N189="zákl. prenesená",J189,0)</f>
        <v>0</v>
      </c>
      <c r="BH189" s="199">
        <f>IF(N189="zníž. prenesená",J189,0)</f>
        <v>0</v>
      </c>
      <c r="BI189" s="199">
        <f>IF(N189="nulová",J189,0)</f>
        <v>0</v>
      </c>
      <c r="BJ189" s="16" t="s">
        <v>105</v>
      </c>
      <c r="BK189" s="199">
        <f>ROUND(I189*H189,2)</f>
        <v>0</v>
      </c>
      <c r="BL189" s="16" t="s">
        <v>314</v>
      </c>
      <c r="BM189" s="198" t="s">
        <v>319</v>
      </c>
    </row>
    <row r="190" s="2" customFormat="1" ht="6.96" customHeight="1">
      <c r="A190" s="35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36"/>
      <c r="M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</sheetData>
  <autoFilter ref="C132:K189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DESKTOP-03MPMED\Pc</dc:creator>
  <cp:lastModifiedBy>DESKTOP-03MPMED\Pc</cp:lastModifiedBy>
  <dcterms:created xsi:type="dcterms:W3CDTF">2022-07-27T17:57:30Z</dcterms:created>
  <dcterms:modified xsi:type="dcterms:W3CDTF">2022-07-27T17:57:32Z</dcterms:modified>
</cp:coreProperties>
</file>